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490" windowHeight="7755" tabRatio="792" firstSheet="2" activeTab="2"/>
  </bookViews>
  <sheets>
    <sheet name="Chart1" sheetId="14" state="hidden" r:id="rId1"/>
    <sheet name="Sheet1" sheetId="15" state="hidden" r:id="rId2"/>
    <sheet name="Estimate FE" sheetId="21" r:id="rId3"/>
  </sheets>
  <definedNames>
    <definedName name="_xlnm.Print_Area" localSheetId="2">'Estimate FE'!$A$1:$P$514</definedName>
  </definedNames>
  <calcPr calcId="152511"/>
</workbook>
</file>

<file path=xl/calcChain.xml><?xml version="1.0" encoding="utf-8"?>
<calcChain xmlns="http://schemas.openxmlformats.org/spreadsheetml/2006/main">
  <c r="P6" i="21"/>
  <c r="K505"/>
  <c r="K506"/>
  <c r="K504"/>
  <c r="K499"/>
  <c r="K498"/>
  <c r="K497"/>
  <c r="K496"/>
  <c r="K493"/>
  <c r="K492"/>
  <c r="K491"/>
  <c r="K490"/>
  <c r="K489"/>
  <c r="K488"/>
  <c r="K487"/>
  <c r="K486"/>
  <c r="K483"/>
  <c r="K482"/>
  <c r="K481"/>
  <c r="K478"/>
  <c r="K477"/>
  <c r="K468"/>
  <c r="K469"/>
  <c r="K470"/>
  <c r="K471"/>
  <c r="K467"/>
  <c r="K462"/>
  <c r="K459"/>
  <c r="K458"/>
  <c r="K457"/>
  <c r="K454"/>
  <c r="K451"/>
  <c r="K450"/>
  <c r="K449"/>
  <c r="K448"/>
  <c r="K445"/>
  <c r="K444"/>
  <c r="K443"/>
  <c r="K442"/>
  <c r="K441"/>
  <c r="K440"/>
  <c r="K437"/>
  <c r="K436"/>
  <c r="K433"/>
  <c r="K432"/>
  <c r="K431"/>
  <c r="K430"/>
  <c r="K429"/>
  <c r="K425"/>
  <c r="K424"/>
  <c r="K423"/>
  <c r="K420"/>
  <c r="K419"/>
  <c r="K416"/>
  <c r="K415"/>
  <c r="K414"/>
  <c r="K413"/>
  <c r="K412"/>
  <c r="K411"/>
  <c r="K410"/>
  <c r="K409"/>
  <c r="K401"/>
  <c r="K394"/>
  <c r="K385"/>
  <c r="F506"/>
  <c r="I506" s="1"/>
  <c r="F505"/>
  <c r="I505" s="1"/>
  <c r="F504"/>
  <c r="L504" s="1"/>
  <c r="A503"/>
  <c r="A502"/>
  <c r="A501"/>
  <c r="F499"/>
  <c r="I499" s="1"/>
  <c r="F498"/>
  <c r="L498" s="1"/>
  <c r="M498" s="1"/>
  <c r="F497"/>
  <c r="L497" s="1"/>
  <c r="L496"/>
  <c r="F496"/>
  <c r="I496" s="1"/>
  <c r="A495"/>
  <c r="A494"/>
  <c r="F493"/>
  <c r="L493" s="1"/>
  <c r="F492"/>
  <c r="I492" s="1"/>
  <c r="F491"/>
  <c r="I491" s="1"/>
  <c r="F490"/>
  <c r="L490" s="1"/>
  <c r="F489"/>
  <c r="L489" s="1"/>
  <c r="F488"/>
  <c r="I488" s="1"/>
  <c r="F487"/>
  <c r="I487" s="1"/>
  <c r="F486"/>
  <c r="L486" s="1"/>
  <c r="A485"/>
  <c r="A484"/>
  <c r="F483"/>
  <c r="I483" s="1"/>
  <c r="F482"/>
  <c r="I482" s="1"/>
  <c r="F481"/>
  <c r="L481" s="1"/>
  <c r="A480"/>
  <c r="A479"/>
  <c r="F478"/>
  <c r="I478" s="1"/>
  <c r="F477"/>
  <c r="I477" s="1"/>
  <c r="A476"/>
  <c r="A475"/>
  <c r="A474"/>
  <c r="A473"/>
  <c r="F471"/>
  <c r="I471" s="1"/>
  <c r="F470"/>
  <c r="L470" s="1"/>
  <c r="F469"/>
  <c r="L469" s="1"/>
  <c r="D468"/>
  <c r="F468" s="1"/>
  <c r="D467"/>
  <c r="F467" s="1"/>
  <c r="A466"/>
  <c r="A465"/>
  <c r="A464"/>
  <c r="F462"/>
  <c r="I462" s="1"/>
  <c r="A461"/>
  <c r="A460"/>
  <c r="F459"/>
  <c r="I459" s="1"/>
  <c r="F458"/>
  <c r="L458" s="1"/>
  <c r="F457"/>
  <c r="L457" s="1"/>
  <c r="A456"/>
  <c r="A455"/>
  <c r="F454"/>
  <c r="I454" s="1"/>
  <c r="A453"/>
  <c r="A452"/>
  <c r="F451"/>
  <c r="I451" s="1"/>
  <c r="F450"/>
  <c r="L450" s="1"/>
  <c r="F449"/>
  <c r="L449" s="1"/>
  <c r="F448"/>
  <c r="A447"/>
  <c r="A446"/>
  <c r="F445"/>
  <c r="L445" s="1"/>
  <c r="F444"/>
  <c r="F443"/>
  <c r="I443" s="1"/>
  <c r="F442"/>
  <c r="I442" s="1"/>
  <c r="F441"/>
  <c r="L441" s="1"/>
  <c r="F440"/>
  <c r="A439"/>
  <c r="A438"/>
  <c r="F437"/>
  <c r="L437" s="1"/>
  <c r="F436"/>
  <c r="A435"/>
  <c r="A434"/>
  <c r="F433"/>
  <c r="I433" s="1"/>
  <c r="F432"/>
  <c r="F431"/>
  <c r="I431" s="1"/>
  <c r="F430"/>
  <c r="I430" s="1"/>
  <c r="F429"/>
  <c r="I429" s="1"/>
  <c r="A428"/>
  <c r="A427"/>
  <c r="A426"/>
  <c r="F425"/>
  <c r="I425" s="1"/>
  <c r="F424"/>
  <c r="I424" s="1"/>
  <c r="F423"/>
  <c r="L423" s="1"/>
  <c r="A422"/>
  <c r="A421"/>
  <c r="F420"/>
  <c r="I420" s="1"/>
  <c r="F419"/>
  <c r="L419" s="1"/>
  <c r="A418"/>
  <c r="A417"/>
  <c r="F416"/>
  <c r="I416" s="1"/>
  <c r="F415"/>
  <c r="I415" s="1"/>
  <c r="F414"/>
  <c r="F413"/>
  <c r="I413" s="1"/>
  <c r="F412"/>
  <c r="I412" s="1"/>
  <c r="F411"/>
  <c r="I411" s="1"/>
  <c r="F410"/>
  <c r="F409"/>
  <c r="I409" s="1"/>
  <c r="A408"/>
  <c r="A407"/>
  <c r="D406"/>
  <c r="F406" s="1"/>
  <c r="D405"/>
  <c r="F405" s="1"/>
  <c r="D404"/>
  <c r="F404" s="1"/>
  <c r="D403"/>
  <c r="F403" s="1"/>
  <c r="D402"/>
  <c r="F402" s="1"/>
  <c r="F401"/>
  <c r="I401" s="1"/>
  <c r="A400"/>
  <c r="D399"/>
  <c r="F399" s="1"/>
  <c r="D398"/>
  <c r="F398" s="1"/>
  <c r="D397"/>
  <c r="F397" s="1"/>
  <c r="D396"/>
  <c r="F396" s="1"/>
  <c r="D395"/>
  <c r="F395" s="1"/>
  <c r="F394"/>
  <c r="I394" s="1"/>
  <c r="A393"/>
  <c r="D392"/>
  <c r="F392" s="1"/>
  <c r="D391"/>
  <c r="F391" s="1"/>
  <c r="D390"/>
  <c r="F390" s="1"/>
  <c r="D389"/>
  <c r="F389" s="1"/>
  <c r="D388"/>
  <c r="F388" s="1"/>
  <c r="D387"/>
  <c r="F387" s="1"/>
  <c r="D386"/>
  <c r="F386" s="1"/>
  <c r="F385"/>
  <c r="I385" s="1"/>
  <c r="A384"/>
  <c r="A383"/>
  <c r="A382"/>
  <c r="K380"/>
  <c r="K379"/>
  <c r="K378"/>
  <c r="K377"/>
  <c r="K374"/>
  <c r="K373"/>
  <c r="K372"/>
  <c r="K369"/>
  <c r="K368"/>
  <c r="K367"/>
  <c r="K366"/>
  <c r="K365"/>
  <c r="K364"/>
  <c r="K363"/>
  <c r="K362"/>
  <c r="K361"/>
  <c r="K358"/>
  <c r="K357"/>
  <c r="K353"/>
  <c r="K352"/>
  <c r="K351"/>
  <c r="K348"/>
  <c r="K347"/>
  <c r="K346"/>
  <c r="K345"/>
  <c r="K344"/>
  <c r="K343"/>
  <c r="K342"/>
  <c r="K341"/>
  <c r="K333"/>
  <c r="K334"/>
  <c r="K335"/>
  <c r="K336"/>
  <c r="K337"/>
  <c r="K338"/>
  <c r="K332"/>
  <c r="F380"/>
  <c r="I380" s="1"/>
  <c r="F379"/>
  <c r="I379" s="1"/>
  <c r="F378"/>
  <c r="L378" s="1"/>
  <c r="F377"/>
  <c r="I377" s="1"/>
  <c r="A376"/>
  <c r="A375"/>
  <c r="F374"/>
  <c r="L374" s="1"/>
  <c r="F373"/>
  <c r="L373" s="1"/>
  <c r="F372"/>
  <c r="I372" s="1"/>
  <c r="A371"/>
  <c r="A370"/>
  <c r="F369"/>
  <c r="L369" s="1"/>
  <c r="M369" s="1"/>
  <c r="F368"/>
  <c r="I368" s="1"/>
  <c r="F367"/>
  <c r="L367" s="1"/>
  <c r="F366"/>
  <c r="L366" s="1"/>
  <c r="F365"/>
  <c r="L365" s="1"/>
  <c r="M365" s="1"/>
  <c r="F364"/>
  <c r="I364" s="1"/>
  <c r="F363"/>
  <c r="I363" s="1"/>
  <c r="F362"/>
  <c r="L362" s="1"/>
  <c r="F361"/>
  <c r="L361" s="1"/>
  <c r="M361" s="1"/>
  <c r="A360"/>
  <c r="A359"/>
  <c r="F358"/>
  <c r="L358" s="1"/>
  <c r="F357"/>
  <c r="L357" s="1"/>
  <c r="M357" s="1"/>
  <c r="A356"/>
  <c r="A355"/>
  <c r="A354"/>
  <c r="F353"/>
  <c r="L353" s="1"/>
  <c r="F352"/>
  <c r="L352" s="1"/>
  <c r="M352" s="1"/>
  <c r="F351"/>
  <c r="L351" s="1"/>
  <c r="A350"/>
  <c r="A349"/>
  <c r="F348"/>
  <c r="I348" s="1"/>
  <c r="F347"/>
  <c r="L347" s="1"/>
  <c r="F346"/>
  <c r="L346" s="1"/>
  <c r="F345"/>
  <c r="L345" s="1"/>
  <c r="F344"/>
  <c r="I344" s="1"/>
  <c r="F343"/>
  <c r="I343" s="1"/>
  <c r="F342"/>
  <c r="L342" s="1"/>
  <c r="F341"/>
  <c r="L341" s="1"/>
  <c r="A340"/>
  <c r="A339"/>
  <c r="F338"/>
  <c r="L338" s="1"/>
  <c r="F337"/>
  <c r="L337" s="1"/>
  <c r="M337" s="1"/>
  <c r="F336"/>
  <c r="I336" s="1"/>
  <c r="F335"/>
  <c r="I335" s="1"/>
  <c r="F334"/>
  <c r="L334" s="1"/>
  <c r="F333"/>
  <c r="L333" s="1"/>
  <c r="M333" s="1"/>
  <c r="F332"/>
  <c r="I332" s="1"/>
  <c r="A331"/>
  <c r="A330"/>
  <c r="A329"/>
  <c r="K327"/>
  <c r="K326"/>
  <c r="K325"/>
  <c r="K324"/>
  <c r="K323"/>
  <c r="K322"/>
  <c r="K321"/>
  <c r="K318"/>
  <c r="K317"/>
  <c r="K316"/>
  <c r="K315"/>
  <c r="K314"/>
  <c r="K313"/>
  <c r="K312"/>
  <c r="K311"/>
  <c r="K310"/>
  <c r="K309"/>
  <c r="K308"/>
  <c r="K307"/>
  <c r="K306"/>
  <c r="K303"/>
  <c r="K302"/>
  <c r="K301"/>
  <c r="K300"/>
  <c r="K299"/>
  <c r="K298"/>
  <c r="K297"/>
  <c r="K296"/>
  <c r="K295"/>
  <c r="K294"/>
  <c r="K293"/>
  <c r="K292"/>
  <c r="K288"/>
  <c r="K287"/>
  <c r="K286"/>
  <c r="K280"/>
  <c r="K281"/>
  <c r="K282"/>
  <c r="K283"/>
  <c r="K279"/>
  <c r="F327"/>
  <c r="I327" s="1"/>
  <c r="F326"/>
  <c r="I326" s="1"/>
  <c r="F325"/>
  <c r="F324"/>
  <c r="I324" s="1"/>
  <c r="F323"/>
  <c r="I323" s="1"/>
  <c r="F322"/>
  <c r="I322" s="1"/>
  <c r="F321"/>
  <c r="A320"/>
  <c r="A319"/>
  <c r="F318"/>
  <c r="I318" s="1"/>
  <c r="F317"/>
  <c r="F316"/>
  <c r="I316" s="1"/>
  <c r="F315"/>
  <c r="I315" s="1"/>
  <c r="F314"/>
  <c r="I314" s="1"/>
  <c r="F313"/>
  <c r="F312"/>
  <c r="I312" s="1"/>
  <c r="F311"/>
  <c r="I311" s="1"/>
  <c r="F310"/>
  <c r="I310" s="1"/>
  <c r="F309"/>
  <c r="F308"/>
  <c r="I308" s="1"/>
  <c r="F307"/>
  <c r="I307" s="1"/>
  <c r="F306"/>
  <c r="I306" s="1"/>
  <c r="A305"/>
  <c r="A304"/>
  <c r="F303"/>
  <c r="I303" s="1"/>
  <c r="F302"/>
  <c r="L302" s="1"/>
  <c r="F301"/>
  <c r="F300"/>
  <c r="I300" s="1"/>
  <c r="F299"/>
  <c r="I299" s="1"/>
  <c r="F298"/>
  <c r="L298" s="1"/>
  <c r="F297"/>
  <c r="I297" s="1"/>
  <c r="F296"/>
  <c r="I296" s="1"/>
  <c r="F295"/>
  <c r="I295" s="1"/>
  <c r="F294"/>
  <c r="L294" s="1"/>
  <c r="F293"/>
  <c r="F292"/>
  <c r="I292" s="1"/>
  <c r="A291"/>
  <c r="A290"/>
  <c r="A289"/>
  <c r="F288"/>
  <c r="I288" s="1"/>
  <c r="F287"/>
  <c r="I287" s="1"/>
  <c r="F286"/>
  <c r="I286" s="1"/>
  <c r="A285"/>
  <c r="A284"/>
  <c r="F283"/>
  <c r="I283" s="1"/>
  <c r="F282"/>
  <c r="I282" s="1"/>
  <c r="F281"/>
  <c r="I281" s="1"/>
  <c r="F280"/>
  <c r="L280" s="1"/>
  <c r="F279"/>
  <c r="I279" s="1"/>
  <c r="A278"/>
  <c r="A277"/>
  <c r="K265"/>
  <c r="A276"/>
  <c r="A275"/>
  <c r="K273"/>
  <c r="K270"/>
  <c r="K269"/>
  <c r="K266"/>
  <c r="F273"/>
  <c r="I273" s="1"/>
  <c r="A272"/>
  <c r="A271"/>
  <c r="F270"/>
  <c r="L270" s="1"/>
  <c r="F269"/>
  <c r="L269" s="1"/>
  <c r="A268"/>
  <c r="A267"/>
  <c r="F266"/>
  <c r="L266" s="1"/>
  <c r="F265"/>
  <c r="L265" s="1"/>
  <c r="M265" s="1"/>
  <c r="A264"/>
  <c r="A263"/>
  <c r="A262"/>
  <c r="K257"/>
  <c r="K258"/>
  <c r="K259"/>
  <c r="K260"/>
  <c r="K256"/>
  <c r="F260"/>
  <c r="I260" s="1"/>
  <c r="F259"/>
  <c r="I259" s="1"/>
  <c r="F258"/>
  <c r="L258" s="1"/>
  <c r="F257"/>
  <c r="I257" s="1"/>
  <c r="F256"/>
  <c r="I256" s="1"/>
  <c r="A255"/>
  <c r="A254"/>
  <c r="K246"/>
  <c r="K247"/>
  <c r="K248"/>
  <c r="K249"/>
  <c r="K250"/>
  <c r="K251"/>
  <c r="K252"/>
  <c r="K245"/>
  <c r="F252"/>
  <c r="I252" s="1"/>
  <c r="F251"/>
  <c r="I251" s="1"/>
  <c r="F250"/>
  <c r="L250" s="1"/>
  <c r="F249"/>
  <c r="I249" s="1"/>
  <c r="F248"/>
  <c r="I248" s="1"/>
  <c r="F247"/>
  <c r="I247" s="1"/>
  <c r="F246"/>
  <c r="L246" s="1"/>
  <c r="F245"/>
  <c r="I245" s="1"/>
  <c r="A244"/>
  <c r="A243"/>
  <c r="A242"/>
  <c r="K240"/>
  <c r="K239"/>
  <c r="K238"/>
  <c r="K235"/>
  <c r="K234"/>
  <c r="K233"/>
  <c r="K232"/>
  <c r="K231"/>
  <c r="K228"/>
  <c r="K225"/>
  <c r="K224"/>
  <c r="K221"/>
  <c r="K220"/>
  <c r="K219"/>
  <c r="K218"/>
  <c r="K217"/>
  <c r="K216"/>
  <c r="K215"/>
  <c r="K214"/>
  <c r="K213"/>
  <c r="K212"/>
  <c r="K211"/>
  <c r="K210"/>
  <c r="K209"/>
  <c r="K208"/>
  <c r="K205"/>
  <c r="K204"/>
  <c r="K203"/>
  <c r="K202"/>
  <c r="K201"/>
  <c r="K200"/>
  <c r="K197"/>
  <c r="K192"/>
  <c r="K187"/>
  <c r="K184"/>
  <c r="K181"/>
  <c r="K180"/>
  <c r="K179"/>
  <c r="K174"/>
  <c r="K169"/>
  <c r="K164"/>
  <c r="K161"/>
  <c r="K160"/>
  <c r="K159"/>
  <c r="K158"/>
  <c r="K157"/>
  <c r="K156"/>
  <c r="K151"/>
  <c r="K146"/>
  <c r="K141"/>
  <c r="K136"/>
  <c r="F240"/>
  <c r="I240" s="1"/>
  <c r="F239"/>
  <c r="L239" s="1"/>
  <c r="F238"/>
  <c r="L238" s="1"/>
  <c r="A237"/>
  <c r="A236"/>
  <c r="F235"/>
  <c r="I235" s="1"/>
  <c r="F234"/>
  <c r="L234" s="1"/>
  <c r="F233"/>
  <c r="I233" s="1"/>
  <c r="D232"/>
  <c r="F232" s="1"/>
  <c r="I232" s="1"/>
  <c r="F231"/>
  <c r="I231" s="1"/>
  <c r="A230"/>
  <c r="A229"/>
  <c r="F228"/>
  <c r="L228" s="1"/>
  <c r="A227"/>
  <c r="A226"/>
  <c r="F225"/>
  <c r="L225" s="1"/>
  <c r="F224"/>
  <c r="L224" s="1"/>
  <c r="A223"/>
  <c r="A222"/>
  <c r="F221"/>
  <c r="L221" s="1"/>
  <c r="F220"/>
  <c r="L220" s="1"/>
  <c r="F219"/>
  <c r="I219" s="1"/>
  <c r="F218"/>
  <c r="I218" s="1"/>
  <c r="F217"/>
  <c r="F216"/>
  <c r="L216" s="1"/>
  <c r="F215"/>
  <c r="I215" s="1"/>
  <c r="F214"/>
  <c r="I214" s="1"/>
  <c r="F213"/>
  <c r="F212"/>
  <c r="L212" s="1"/>
  <c r="F211"/>
  <c r="I211" s="1"/>
  <c r="F210"/>
  <c r="I210" s="1"/>
  <c r="F209"/>
  <c r="F208"/>
  <c r="L208" s="1"/>
  <c r="A207"/>
  <c r="A206"/>
  <c r="F205"/>
  <c r="F204"/>
  <c r="L204" s="1"/>
  <c r="F203"/>
  <c r="I203" s="1"/>
  <c r="F202"/>
  <c r="I202" s="1"/>
  <c r="F201"/>
  <c r="F200"/>
  <c r="L200" s="1"/>
  <c r="A199"/>
  <c r="D198"/>
  <c r="D199" s="1"/>
  <c r="A198"/>
  <c r="F197"/>
  <c r="I197" s="1"/>
  <c r="A196"/>
  <c r="A195"/>
  <c r="A194"/>
  <c r="D193"/>
  <c r="D195" s="1"/>
  <c r="A193"/>
  <c r="F192"/>
  <c r="L192" s="1"/>
  <c r="A191"/>
  <c r="A190"/>
  <c r="A189"/>
  <c r="D188"/>
  <c r="D190" s="1"/>
  <c r="A188"/>
  <c r="F187"/>
  <c r="A186"/>
  <c r="A185"/>
  <c r="F184"/>
  <c r="I184" s="1"/>
  <c r="A183"/>
  <c r="A182"/>
  <c r="F181"/>
  <c r="I181" s="1"/>
  <c r="F180"/>
  <c r="I180" s="1"/>
  <c r="F179"/>
  <c r="A178"/>
  <c r="A177"/>
  <c r="A176"/>
  <c r="D175"/>
  <c r="A175"/>
  <c r="F174"/>
  <c r="I174" s="1"/>
  <c r="A173"/>
  <c r="A172"/>
  <c r="A171"/>
  <c r="D170"/>
  <c r="D173" s="1"/>
  <c r="A170"/>
  <c r="F169"/>
  <c r="I169" s="1"/>
  <c r="A168"/>
  <c r="A167"/>
  <c r="A166"/>
  <c r="D165"/>
  <c r="D167" s="1"/>
  <c r="A165"/>
  <c r="F164"/>
  <c r="L164" s="1"/>
  <c r="A163"/>
  <c r="A162"/>
  <c r="F161"/>
  <c r="I161" s="1"/>
  <c r="F160"/>
  <c r="L160" s="1"/>
  <c r="F159"/>
  <c r="F158"/>
  <c r="I158" s="1"/>
  <c r="F157"/>
  <c r="I157" s="1"/>
  <c r="F156"/>
  <c r="L156" s="1"/>
  <c r="A155"/>
  <c r="A154"/>
  <c r="A153"/>
  <c r="D152"/>
  <c r="D154" s="1"/>
  <c r="A152"/>
  <c r="F151"/>
  <c r="A150"/>
  <c r="A149"/>
  <c r="A148"/>
  <c r="D147"/>
  <c r="A147"/>
  <c r="F146"/>
  <c r="I146" s="1"/>
  <c r="A145"/>
  <c r="A144"/>
  <c r="A143"/>
  <c r="D142"/>
  <c r="D145" s="1"/>
  <c r="A142"/>
  <c r="F141"/>
  <c r="I141" s="1"/>
  <c r="A140"/>
  <c r="A139"/>
  <c r="A138"/>
  <c r="D137"/>
  <c r="D139" s="1"/>
  <c r="A137"/>
  <c r="F136"/>
  <c r="L136" s="1"/>
  <c r="A135"/>
  <c r="A134"/>
  <c r="A133"/>
  <c r="A132"/>
  <c r="K130"/>
  <c r="K127"/>
  <c r="K124"/>
  <c r="K123"/>
  <c r="K122"/>
  <c r="K110"/>
  <c r="K111"/>
  <c r="K112"/>
  <c r="K113"/>
  <c r="K114"/>
  <c r="K115"/>
  <c r="K116"/>
  <c r="K117"/>
  <c r="K118"/>
  <c r="K119"/>
  <c r="K109"/>
  <c r="F130"/>
  <c r="I130" s="1"/>
  <c r="A129"/>
  <c r="A128"/>
  <c r="F127"/>
  <c r="I127" s="1"/>
  <c r="A126"/>
  <c r="A125"/>
  <c r="H124"/>
  <c r="F124"/>
  <c r="L124" s="1"/>
  <c r="M124" s="1"/>
  <c r="H123"/>
  <c r="F123"/>
  <c r="L123" s="1"/>
  <c r="F122"/>
  <c r="L122" s="1"/>
  <c r="A121"/>
  <c r="A120"/>
  <c r="F119"/>
  <c r="L119" s="1"/>
  <c r="F118"/>
  <c r="L118" s="1"/>
  <c r="F117"/>
  <c r="L117" s="1"/>
  <c r="F116"/>
  <c r="L116" s="1"/>
  <c r="F115"/>
  <c r="L115" s="1"/>
  <c r="M115" s="1"/>
  <c r="F114"/>
  <c r="L114" s="1"/>
  <c r="F113"/>
  <c r="L113" s="1"/>
  <c r="F112"/>
  <c r="L112" s="1"/>
  <c r="F111"/>
  <c r="L111" s="1"/>
  <c r="M111" s="1"/>
  <c r="F110"/>
  <c r="L110" s="1"/>
  <c r="F109"/>
  <c r="I109" s="1"/>
  <c r="A108"/>
  <c r="A107"/>
  <c r="A106"/>
  <c r="K104"/>
  <c r="K101"/>
  <c r="K100"/>
  <c r="K99"/>
  <c r="K98"/>
  <c r="K95"/>
  <c r="F104"/>
  <c r="I104" s="1"/>
  <c r="A103"/>
  <c r="A102"/>
  <c r="F101"/>
  <c r="L101" s="1"/>
  <c r="M101" s="1"/>
  <c r="F100"/>
  <c r="L100" s="1"/>
  <c r="F99"/>
  <c r="L99" s="1"/>
  <c r="M99" s="1"/>
  <c r="F98"/>
  <c r="L98" s="1"/>
  <c r="A97"/>
  <c r="A96"/>
  <c r="F95"/>
  <c r="L95" s="1"/>
  <c r="M95" s="1"/>
  <c r="A94"/>
  <c r="A93"/>
  <c r="A92"/>
  <c r="K88"/>
  <c r="K85"/>
  <c r="K84"/>
  <c r="K83"/>
  <c r="K82"/>
  <c r="K81"/>
  <c r="K80"/>
  <c r="K79"/>
  <c r="K78"/>
  <c r="K77"/>
  <c r="K76"/>
  <c r="K73"/>
  <c r="K72"/>
  <c r="K69"/>
  <c r="K68"/>
  <c r="K65"/>
  <c r="K62"/>
  <c r="K61"/>
  <c r="F90"/>
  <c r="F89"/>
  <c r="F88"/>
  <c r="I88" s="1"/>
  <c r="A87"/>
  <c r="A86"/>
  <c r="F85"/>
  <c r="I85" s="1"/>
  <c r="F84"/>
  <c r="I84" s="1"/>
  <c r="F83"/>
  <c r="I83" s="1"/>
  <c r="F82"/>
  <c r="L82" s="1"/>
  <c r="F81"/>
  <c r="I81" s="1"/>
  <c r="F80"/>
  <c r="I80" s="1"/>
  <c r="F79"/>
  <c r="I79" s="1"/>
  <c r="F78"/>
  <c r="L78" s="1"/>
  <c r="F77"/>
  <c r="I77" s="1"/>
  <c r="F76"/>
  <c r="I76" s="1"/>
  <c r="A75"/>
  <c r="A74"/>
  <c r="F73"/>
  <c r="I73" s="1"/>
  <c r="F72"/>
  <c r="I72" s="1"/>
  <c r="A71"/>
  <c r="A70"/>
  <c r="F69"/>
  <c r="I69" s="1"/>
  <c r="F68"/>
  <c r="I68" s="1"/>
  <c r="A67"/>
  <c r="A66"/>
  <c r="F65"/>
  <c r="I65" s="1"/>
  <c r="A64"/>
  <c r="A63"/>
  <c r="F62"/>
  <c r="L62" s="1"/>
  <c r="F61"/>
  <c r="I61" s="1"/>
  <c r="A60"/>
  <c r="A59"/>
  <c r="A58"/>
  <c r="K56"/>
  <c r="K55"/>
  <c r="K50"/>
  <c r="K51"/>
  <c r="K52"/>
  <c r="K49"/>
  <c r="F56"/>
  <c r="I56" s="1"/>
  <c r="F55"/>
  <c r="I55" s="1"/>
  <c r="A54"/>
  <c r="A53"/>
  <c r="F52"/>
  <c r="I52" s="1"/>
  <c r="F51"/>
  <c r="I51" s="1"/>
  <c r="F50"/>
  <c r="L50" s="1"/>
  <c r="F49"/>
  <c r="L49" s="1"/>
  <c r="A48"/>
  <c r="A47"/>
  <c r="A46"/>
  <c r="K44"/>
  <c r="K43"/>
  <c r="D44"/>
  <c r="F44" s="1"/>
  <c r="F43"/>
  <c r="I43" s="1"/>
  <c r="A42"/>
  <c r="A41"/>
  <c r="A40"/>
  <c r="K38"/>
  <c r="K37"/>
  <c r="K36"/>
  <c r="K35"/>
  <c r="K34"/>
  <c r="K31"/>
  <c r="K30"/>
  <c r="K27"/>
  <c r="K24"/>
  <c r="K23"/>
  <c r="K22"/>
  <c r="K21"/>
  <c r="K10"/>
  <c r="K11"/>
  <c r="K12"/>
  <c r="K13"/>
  <c r="K14"/>
  <c r="K15"/>
  <c r="K16"/>
  <c r="K17"/>
  <c r="K18"/>
  <c r="K9"/>
  <c r="D38"/>
  <c r="F38" s="1"/>
  <c r="D37"/>
  <c r="F37" s="1"/>
  <c r="D36"/>
  <c r="F36" s="1"/>
  <c r="D35"/>
  <c r="F35" s="1"/>
  <c r="D34"/>
  <c r="F34" s="1"/>
  <c r="A33"/>
  <c r="A32"/>
  <c r="D31"/>
  <c r="F31" s="1"/>
  <c r="L31" s="1"/>
  <c r="M31" s="1"/>
  <c r="D30"/>
  <c r="F30" s="1"/>
  <c r="L30" s="1"/>
  <c r="A29"/>
  <c r="A28"/>
  <c r="F27"/>
  <c r="I27" s="1"/>
  <c r="A26"/>
  <c r="A25"/>
  <c r="D24"/>
  <c r="F24" s="1"/>
  <c r="D23"/>
  <c r="F23" s="1"/>
  <c r="D22"/>
  <c r="F22" s="1"/>
  <c r="D21"/>
  <c r="F21" s="1"/>
  <c r="A20"/>
  <c r="A19"/>
  <c r="D18"/>
  <c r="F18" s="1"/>
  <c r="D17"/>
  <c r="F17" s="1"/>
  <c r="D16"/>
  <c r="F16" s="1"/>
  <c r="D15"/>
  <c r="F15" s="1"/>
  <c r="D14"/>
  <c r="F14" s="1"/>
  <c r="D13"/>
  <c r="F13" s="1"/>
  <c r="F12"/>
  <c r="L12" s="1"/>
  <c r="D11"/>
  <c r="F11" s="1"/>
  <c r="L11" s="1"/>
  <c r="M11" s="1"/>
  <c r="D10"/>
  <c r="F10" s="1"/>
  <c r="L10" s="1"/>
  <c r="D9"/>
  <c r="F9" s="1"/>
  <c r="L9" s="1"/>
  <c r="M9" s="1"/>
  <c r="A8"/>
  <c r="L77" l="1"/>
  <c r="M239"/>
  <c r="M504"/>
  <c r="M10"/>
  <c r="I111"/>
  <c r="M119"/>
  <c r="L310"/>
  <c r="L335"/>
  <c r="M335" s="1"/>
  <c r="N335" s="1"/>
  <c r="L85"/>
  <c r="M85" s="1"/>
  <c r="N85" s="1"/>
  <c r="L88"/>
  <c r="M110"/>
  <c r="I239"/>
  <c r="N239" s="1"/>
  <c r="L306"/>
  <c r="L343"/>
  <c r="I353"/>
  <c r="L482"/>
  <c r="M482" s="1"/>
  <c r="N482" s="1"/>
  <c r="M12"/>
  <c r="L79"/>
  <c r="M114"/>
  <c r="M118"/>
  <c r="L127"/>
  <c r="M127" s="1"/>
  <c r="L233"/>
  <c r="L248"/>
  <c r="M248" s="1"/>
  <c r="N248" s="1"/>
  <c r="L288"/>
  <c r="M288" s="1"/>
  <c r="I341"/>
  <c r="I351"/>
  <c r="M358"/>
  <c r="M77"/>
  <c r="N77" s="1"/>
  <c r="M469"/>
  <c r="L477"/>
  <c r="M496"/>
  <c r="N496" s="1"/>
  <c r="M419"/>
  <c r="L505"/>
  <c r="M505" s="1"/>
  <c r="N505" s="1"/>
  <c r="L506"/>
  <c r="M506" s="1"/>
  <c r="N506" s="1"/>
  <c r="I498"/>
  <c r="N498" s="1"/>
  <c r="L499"/>
  <c r="M499" s="1"/>
  <c r="N499" s="1"/>
  <c r="M470"/>
  <c r="I486"/>
  <c r="L487"/>
  <c r="M487" s="1"/>
  <c r="N487" s="1"/>
  <c r="M477"/>
  <c r="N477" s="1"/>
  <c r="M497"/>
  <c r="L483"/>
  <c r="M483" s="1"/>
  <c r="I470"/>
  <c r="L433"/>
  <c r="M433" s="1"/>
  <c r="N433" s="1"/>
  <c r="L412"/>
  <c r="L411"/>
  <c r="M411" s="1"/>
  <c r="N411" s="1"/>
  <c r="L394"/>
  <c r="M394" s="1"/>
  <c r="N394" s="1"/>
  <c r="L43"/>
  <c r="M43" s="1"/>
  <c r="N43" s="1"/>
  <c r="M50"/>
  <c r="L83"/>
  <c r="I95"/>
  <c r="N95" s="1"/>
  <c r="L109"/>
  <c r="M109" s="1"/>
  <c r="N109" s="1"/>
  <c r="L180"/>
  <c r="M180" s="1"/>
  <c r="M246"/>
  <c r="M258"/>
  <c r="M270"/>
  <c r="L322"/>
  <c r="I333"/>
  <c r="L379"/>
  <c r="M379" s="1"/>
  <c r="N379" s="1"/>
  <c r="L416"/>
  <c r="M416" s="1"/>
  <c r="N416" s="1"/>
  <c r="I419"/>
  <c r="L430"/>
  <c r="M430" s="1"/>
  <c r="N430" s="1"/>
  <c r="M437"/>
  <c r="I441"/>
  <c r="L442"/>
  <c r="M457"/>
  <c r="I458"/>
  <c r="L459"/>
  <c r="M459" s="1"/>
  <c r="N459" s="1"/>
  <c r="M490"/>
  <c r="L492"/>
  <c r="M492" s="1"/>
  <c r="N492" s="1"/>
  <c r="L69"/>
  <c r="M69" s="1"/>
  <c r="N69" s="1"/>
  <c r="L72"/>
  <c r="L81"/>
  <c r="M81" s="1"/>
  <c r="N81" s="1"/>
  <c r="I116"/>
  <c r="D153"/>
  <c r="L184"/>
  <c r="M184" s="1"/>
  <c r="N184" s="1"/>
  <c r="L326"/>
  <c r="M326" s="1"/>
  <c r="M343"/>
  <c r="N343" s="1"/>
  <c r="M347"/>
  <c r="L415"/>
  <c r="M415" s="1"/>
  <c r="N415" s="1"/>
  <c r="L429"/>
  <c r="M429" s="1"/>
  <c r="I437"/>
  <c r="L454"/>
  <c r="M454" s="1"/>
  <c r="N454" s="1"/>
  <c r="I457"/>
  <c r="L478"/>
  <c r="M478" s="1"/>
  <c r="N478" s="1"/>
  <c r="M486"/>
  <c r="N486" s="1"/>
  <c r="L488"/>
  <c r="M488" s="1"/>
  <c r="N488" s="1"/>
  <c r="I490"/>
  <c r="L491"/>
  <c r="M491" s="1"/>
  <c r="N491" s="1"/>
  <c r="M493"/>
  <c r="M82"/>
  <c r="M280"/>
  <c r="M423"/>
  <c r="M481"/>
  <c r="M489"/>
  <c r="I504"/>
  <c r="N483"/>
  <c r="I489"/>
  <c r="I493"/>
  <c r="I497"/>
  <c r="N497" s="1"/>
  <c r="I481"/>
  <c r="L468"/>
  <c r="M468" s="1"/>
  <c r="I468"/>
  <c r="L467"/>
  <c r="M467" s="1"/>
  <c r="I467"/>
  <c r="I469"/>
  <c r="N469" s="1"/>
  <c r="L471"/>
  <c r="M471" s="1"/>
  <c r="N471" s="1"/>
  <c r="L51"/>
  <c r="L76"/>
  <c r="L80"/>
  <c r="L84"/>
  <c r="M84" s="1"/>
  <c r="N84" s="1"/>
  <c r="I113"/>
  <c r="I115"/>
  <c r="I117"/>
  <c r="I119"/>
  <c r="N119" s="1"/>
  <c r="M123"/>
  <c r="I136"/>
  <c r="L247"/>
  <c r="M250"/>
  <c r="M266"/>
  <c r="I265"/>
  <c r="I280"/>
  <c r="N280" s="1"/>
  <c r="L282"/>
  <c r="L314"/>
  <c r="M314" s="1"/>
  <c r="N314" s="1"/>
  <c r="M345"/>
  <c r="I347"/>
  <c r="N347" s="1"/>
  <c r="I352"/>
  <c r="M374"/>
  <c r="L420"/>
  <c r="M420" s="1"/>
  <c r="N420" s="1"/>
  <c r="I423"/>
  <c r="L425"/>
  <c r="M425" s="1"/>
  <c r="N425" s="1"/>
  <c r="M445"/>
  <c r="M449"/>
  <c r="I450"/>
  <c r="L462"/>
  <c r="M462" s="1"/>
  <c r="N462" s="1"/>
  <c r="N429"/>
  <c r="L61"/>
  <c r="L68"/>
  <c r="M68" s="1"/>
  <c r="N68" s="1"/>
  <c r="I100"/>
  <c r="M116"/>
  <c r="L235"/>
  <c r="M235" s="1"/>
  <c r="L240"/>
  <c r="M240" s="1"/>
  <c r="N240" s="1"/>
  <c r="L259"/>
  <c r="M259" s="1"/>
  <c r="N259" s="1"/>
  <c r="I266"/>
  <c r="I269"/>
  <c r="M302"/>
  <c r="L318"/>
  <c r="N333"/>
  <c r="I337"/>
  <c r="N337" s="1"/>
  <c r="I345"/>
  <c r="M351"/>
  <c r="N351" s="1"/>
  <c r="I367"/>
  <c r="L401"/>
  <c r="M401" s="1"/>
  <c r="N401" s="1"/>
  <c r="L409"/>
  <c r="M409" s="1"/>
  <c r="N409" s="1"/>
  <c r="L413"/>
  <c r="M413" s="1"/>
  <c r="N413" s="1"/>
  <c r="L424"/>
  <c r="L431"/>
  <c r="M431" s="1"/>
  <c r="N431" s="1"/>
  <c r="M441"/>
  <c r="N441" s="1"/>
  <c r="L443"/>
  <c r="M443" s="1"/>
  <c r="N443" s="1"/>
  <c r="I445"/>
  <c r="I449"/>
  <c r="L451"/>
  <c r="M451" s="1"/>
  <c r="N451" s="1"/>
  <c r="N352"/>
  <c r="M112"/>
  <c r="D140"/>
  <c r="L385"/>
  <c r="M385" s="1"/>
  <c r="N385" s="1"/>
  <c r="M424"/>
  <c r="N424" s="1"/>
  <c r="L432"/>
  <c r="M432" s="1"/>
  <c r="I432"/>
  <c r="L440"/>
  <c r="M440" s="1"/>
  <c r="I440"/>
  <c r="M412"/>
  <c r="N412" s="1"/>
  <c r="M442"/>
  <c r="N442" s="1"/>
  <c r="M450"/>
  <c r="M458"/>
  <c r="L410"/>
  <c r="M410" s="1"/>
  <c r="I410"/>
  <c r="L448"/>
  <c r="M448" s="1"/>
  <c r="I448"/>
  <c r="L414"/>
  <c r="M414" s="1"/>
  <c r="I414"/>
  <c r="L436"/>
  <c r="M436" s="1"/>
  <c r="I436"/>
  <c r="L444"/>
  <c r="M444" s="1"/>
  <c r="I444"/>
  <c r="M362"/>
  <c r="M366"/>
  <c r="M353"/>
  <c r="M341"/>
  <c r="N341" s="1"/>
  <c r="L377"/>
  <c r="M377" s="1"/>
  <c r="N377" s="1"/>
  <c r="L380"/>
  <c r="M380" s="1"/>
  <c r="N380" s="1"/>
  <c r="I373"/>
  <c r="I361"/>
  <c r="N361" s="1"/>
  <c r="L363"/>
  <c r="M363" s="1"/>
  <c r="N363" s="1"/>
  <c r="I365"/>
  <c r="N365" s="1"/>
  <c r="I369"/>
  <c r="N369" s="1"/>
  <c r="I357"/>
  <c r="N357" s="1"/>
  <c r="M367"/>
  <c r="N367" s="1"/>
  <c r="M334"/>
  <c r="M338"/>
  <c r="M342"/>
  <c r="M346"/>
  <c r="M373"/>
  <c r="M378"/>
  <c r="L332"/>
  <c r="M332" s="1"/>
  <c r="N332" s="1"/>
  <c r="I334"/>
  <c r="L336"/>
  <c r="M336" s="1"/>
  <c r="N336" s="1"/>
  <c r="I338"/>
  <c r="N338" s="1"/>
  <c r="I342"/>
  <c r="L344"/>
  <c r="M344" s="1"/>
  <c r="N344" s="1"/>
  <c r="I346"/>
  <c r="L348"/>
  <c r="M348" s="1"/>
  <c r="N348" s="1"/>
  <c r="I358"/>
  <c r="I362"/>
  <c r="L364"/>
  <c r="M364" s="1"/>
  <c r="N364" s="1"/>
  <c r="I366"/>
  <c r="L368"/>
  <c r="M368" s="1"/>
  <c r="N368" s="1"/>
  <c r="L372"/>
  <c r="M372" s="1"/>
  <c r="N372" s="1"/>
  <c r="I374"/>
  <c r="N374" s="1"/>
  <c r="I378"/>
  <c r="N378" s="1"/>
  <c r="N326"/>
  <c r="L324"/>
  <c r="M324" s="1"/>
  <c r="N324" s="1"/>
  <c r="L323"/>
  <c r="M323" s="1"/>
  <c r="N323" s="1"/>
  <c r="L327"/>
  <c r="M327" s="1"/>
  <c r="N327" s="1"/>
  <c r="L308"/>
  <c r="L312"/>
  <c r="M312" s="1"/>
  <c r="N312" s="1"/>
  <c r="L316"/>
  <c r="M316" s="1"/>
  <c r="N316" s="1"/>
  <c r="L307"/>
  <c r="M307" s="1"/>
  <c r="N307" s="1"/>
  <c r="L311"/>
  <c r="L315"/>
  <c r="M315" s="1"/>
  <c r="N315" s="1"/>
  <c r="I294"/>
  <c r="I298"/>
  <c r="L300"/>
  <c r="M300" s="1"/>
  <c r="N300" s="1"/>
  <c r="I302"/>
  <c r="L295"/>
  <c r="L299"/>
  <c r="M299" s="1"/>
  <c r="N299" s="1"/>
  <c r="L303"/>
  <c r="L286"/>
  <c r="M286" s="1"/>
  <c r="N286" s="1"/>
  <c r="M282"/>
  <c r="N282" s="1"/>
  <c r="M306"/>
  <c r="N306" s="1"/>
  <c r="M310"/>
  <c r="N310" s="1"/>
  <c r="M311"/>
  <c r="N311" s="1"/>
  <c r="L281"/>
  <c r="M281" s="1"/>
  <c r="N281" s="1"/>
  <c r="N288"/>
  <c r="M318"/>
  <c r="N318" s="1"/>
  <c r="M294"/>
  <c r="M298"/>
  <c r="M308"/>
  <c r="N308" s="1"/>
  <c r="M322"/>
  <c r="N322" s="1"/>
  <c r="L279"/>
  <c r="M279" s="1"/>
  <c r="N279" s="1"/>
  <c r="L297"/>
  <c r="M297" s="1"/>
  <c r="N297" s="1"/>
  <c r="L317"/>
  <c r="M317" s="1"/>
  <c r="I317"/>
  <c r="L293"/>
  <c r="M293" s="1"/>
  <c r="L301"/>
  <c r="M301" s="1"/>
  <c r="I301"/>
  <c r="L313"/>
  <c r="M313" s="1"/>
  <c r="I313"/>
  <c r="L325"/>
  <c r="M325" s="1"/>
  <c r="I325"/>
  <c r="I293"/>
  <c r="M295"/>
  <c r="N295" s="1"/>
  <c r="L296"/>
  <c r="M296" s="1"/>
  <c r="N296" s="1"/>
  <c r="L309"/>
  <c r="M309" s="1"/>
  <c r="I309"/>
  <c r="L321"/>
  <c r="M321" s="1"/>
  <c r="I321"/>
  <c r="L283"/>
  <c r="M283" s="1"/>
  <c r="N283" s="1"/>
  <c r="L287"/>
  <c r="M287" s="1"/>
  <c r="N287" s="1"/>
  <c r="L292"/>
  <c r="M292" s="1"/>
  <c r="N292" s="1"/>
  <c r="M303"/>
  <c r="N303" s="1"/>
  <c r="M269"/>
  <c r="I270"/>
  <c r="N265"/>
  <c r="L273"/>
  <c r="M273" s="1"/>
  <c r="N273" s="1"/>
  <c r="L256"/>
  <c r="M256" s="1"/>
  <c r="N256" s="1"/>
  <c r="L257"/>
  <c r="M257" s="1"/>
  <c r="N257" s="1"/>
  <c r="L260"/>
  <c r="M260" s="1"/>
  <c r="N260" s="1"/>
  <c r="I258"/>
  <c r="M247"/>
  <c r="N247" s="1"/>
  <c r="L251"/>
  <c r="M251" s="1"/>
  <c r="N251" s="1"/>
  <c r="L249"/>
  <c r="M249" s="1"/>
  <c r="N249" s="1"/>
  <c r="L245"/>
  <c r="M245" s="1"/>
  <c r="N245" s="1"/>
  <c r="I246"/>
  <c r="N246" s="1"/>
  <c r="I250"/>
  <c r="N250" s="1"/>
  <c r="L252"/>
  <c r="M252" s="1"/>
  <c r="N252" s="1"/>
  <c r="M192"/>
  <c r="M200"/>
  <c r="M204"/>
  <c r="M221"/>
  <c r="M136"/>
  <c r="N136" s="1"/>
  <c r="M208"/>
  <c r="M225"/>
  <c r="N235"/>
  <c r="I228"/>
  <c r="I224"/>
  <c r="I208"/>
  <c r="L210"/>
  <c r="M210" s="1"/>
  <c r="N210" s="1"/>
  <c r="I212"/>
  <c r="L214"/>
  <c r="M214" s="1"/>
  <c r="N214" s="1"/>
  <c r="I216"/>
  <c r="L218"/>
  <c r="I220"/>
  <c r="I200"/>
  <c r="N200" s="1"/>
  <c r="L202"/>
  <c r="M202" s="1"/>
  <c r="N202" s="1"/>
  <c r="I204"/>
  <c r="I192"/>
  <c r="N192" s="1"/>
  <c r="D196"/>
  <c r="D194"/>
  <c r="D189"/>
  <c r="D191"/>
  <c r="N180"/>
  <c r="L174"/>
  <c r="M174" s="1"/>
  <c r="N174" s="1"/>
  <c r="I164"/>
  <c r="D168"/>
  <c r="D166"/>
  <c r="I156"/>
  <c r="L158"/>
  <c r="M158" s="1"/>
  <c r="N158" s="1"/>
  <c r="I160"/>
  <c r="D155"/>
  <c r="L146"/>
  <c r="M146" s="1"/>
  <c r="N146" s="1"/>
  <c r="M156"/>
  <c r="M160"/>
  <c r="N160" s="1"/>
  <c r="M164"/>
  <c r="M218"/>
  <c r="N218" s="1"/>
  <c r="M233"/>
  <c r="N233" s="1"/>
  <c r="M212"/>
  <c r="M216"/>
  <c r="M220"/>
  <c r="M224"/>
  <c r="M228"/>
  <c r="N228" s="1"/>
  <c r="M234"/>
  <c r="M238"/>
  <c r="D138"/>
  <c r="L187"/>
  <c r="M187" s="1"/>
  <c r="I187"/>
  <c r="L201"/>
  <c r="M201" s="1"/>
  <c r="I201"/>
  <c r="L151"/>
  <c r="M151" s="1"/>
  <c r="I151"/>
  <c r="L209"/>
  <c r="M209" s="1"/>
  <c r="I209"/>
  <c r="D150"/>
  <c r="D148"/>
  <c r="D178"/>
  <c r="D176"/>
  <c r="L213"/>
  <c r="M213" s="1"/>
  <c r="I213"/>
  <c r="L179"/>
  <c r="M179" s="1"/>
  <c r="I179"/>
  <c r="D149"/>
  <c r="L159"/>
  <c r="M159" s="1"/>
  <c r="I159"/>
  <c r="D177"/>
  <c r="L205"/>
  <c r="M205" s="1"/>
  <c r="I205"/>
  <c r="L217"/>
  <c r="M217" s="1"/>
  <c r="I217"/>
  <c r="L141"/>
  <c r="M141" s="1"/>
  <c r="N141" s="1"/>
  <c r="D144"/>
  <c r="L157"/>
  <c r="M157" s="1"/>
  <c r="N157" s="1"/>
  <c r="L161"/>
  <c r="M161" s="1"/>
  <c r="N161" s="1"/>
  <c r="L169"/>
  <c r="M169" s="1"/>
  <c r="N169" s="1"/>
  <c r="D172"/>
  <c r="L181"/>
  <c r="M181" s="1"/>
  <c r="N181" s="1"/>
  <c r="L197"/>
  <c r="M197" s="1"/>
  <c r="N197" s="1"/>
  <c r="L203"/>
  <c r="M203" s="1"/>
  <c r="N203" s="1"/>
  <c r="L211"/>
  <c r="M211" s="1"/>
  <c r="N211" s="1"/>
  <c r="L215"/>
  <c r="M215" s="1"/>
  <c r="N215" s="1"/>
  <c r="L219"/>
  <c r="M219" s="1"/>
  <c r="N219" s="1"/>
  <c r="I221"/>
  <c r="I225"/>
  <c r="L231"/>
  <c r="M231" s="1"/>
  <c r="N231" s="1"/>
  <c r="L232"/>
  <c r="M232" s="1"/>
  <c r="N232" s="1"/>
  <c r="I234"/>
  <c r="I238"/>
  <c r="D143"/>
  <c r="D171"/>
  <c r="N127"/>
  <c r="I112"/>
  <c r="N112" s="1"/>
  <c r="N111"/>
  <c r="N115"/>
  <c r="M122"/>
  <c r="M113"/>
  <c r="M117"/>
  <c r="I110"/>
  <c r="I114"/>
  <c r="I118"/>
  <c r="I122"/>
  <c r="I123"/>
  <c r="I124"/>
  <c r="N124" s="1"/>
  <c r="L130"/>
  <c r="M130" s="1"/>
  <c r="N130" s="1"/>
  <c r="I99"/>
  <c r="N99" s="1"/>
  <c r="I101"/>
  <c r="N101" s="1"/>
  <c r="M100"/>
  <c r="M98"/>
  <c r="I98"/>
  <c r="L104"/>
  <c r="M104" s="1"/>
  <c r="N104" s="1"/>
  <c r="M78"/>
  <c r="L73"/>
  <c r="M73" s="1"/>
  <c r="N73" s="1"/>
  <c r="M72"/>
  <c r="N72" s="1"/>
  <c r="M76"/>
  <c r="N76" s="1"/>
  <c r="M80"/>
  <c r="N80" s="1"/>
  <c r="M88"/>
  <c r="N88" s="1"/>
  <c r="M79"/>
  <c r="N79" s="1"/>
  <c r="M83"/>
  <c r="N83" s="1"/>
  <c r="M61"/>
  <c r="N61" s="1"/>
  <c r="M62"/>
  <c r="L65"/>
  <c r="M65" s="1"/>
  <c r="N65" s="1"/>
  <c r="I62"/>
  <c r="I78"/>
  <c r="I82"/>
  <c r="M51"/>
  <c r="N51" s="1"/>
  <c r="L55"/>
  <c r="M55" s="1"/>
  <c r="N55" s="1"/>
  <c r="M49"/>
  <c r="I49"/>
  <c r="I50"/>
  <c r="L52"/>
  <c r="M52" s="1"/>
  <c r="N52" s="1"/>
  <c r="L56"/>
  <c r="M56" s="1"/>
  <c r="N56" s="1"/>
  <c r="I44"/>
  <c r="L44"/>
  <c r="M44" s="1"/>
  <c r="M30"/>
  <c r="I12"/>
  <c r="N12" s="1"/>
  <c r="I16"/>
  <c r="L16"/>
  <c r="M16" s="1"/>
  <c r="I21"/>
  <c r="L21"/>
  <c r="M21" s="1"/>
  <c r="I35"/>
  <c r="L35"/>
  <c r="M35" s="1"/>
  <c r="I37"/>
  <c r="L37"/>
  <c r="M37" s="1"/>
  <c r="L17"/>
  <c r="M17" s="1"/>
  <c r="I17"/>
  <c r="L24"/>
  <c r="M24" s="1"/>
  <c r="I24"/>
  <c r="I34"/>
  <c r="L34"/>
  <c r="M34" s="1"/>
  <c r="I36"/>
  <c r="L36"/>
  <c r="M36" s="1"/>
  <c r="I38"/>
  <c r="L38"/>
  <c r="M38" s="1"/>
  <c r="I14"/>
  <c r="L14"/>
  <c r="M14" s="1"/>
  <c r="I18"/>
  <c r="L18"/>
  <c r="M18" s="1"/>
  <c r="I23"/>
  <c r="L23"/>
  <c r="M23" s="1"/>
  <c r="I13"/>
  <c r="L13"/>
  <c r="M13" s="1"/>
  <c r="I15"/>
  <c r="L15"/>
  <c r="M15" s="1"/>
  <c r="I22"/>
  <c r="L22"/>
  <c r="M22" s="1"/>
  <c r="I11"/>
  <c r="N11" s="1"/>
  <c r="L27"/>
  <c r="M27" s="1"/>
  <c r="N27" s="1"/>
  <c r="I30"/>
  <c r="I31"/>
  <c r="N31" s="1"/>
  <c r="I9"/>
  <c r="N9" s="1"/>
  <c r="I10"/>
  <c r="N10" s="1"/>
  <c r="N373" l="1"/>
  <c r="N258"/>
  <c r="P254" s="1"/>
  <c r="N117"/>
  <c r="N302"/>
  <c r="N118"/>
  <c r="N270"/>
  <c r="N419"/>
  <c r="P242"/>
  <c r="N358"/>
  <c r="N450"/>
  <c r="N345"/>
  <c r="N481"/>
  <c r="N457"/>
  <c r="N437"/>
  <c r="N30"/>
  <c r="N114"/>
  <c r="N156"/>
  <c r="N366"/>
  <c r="N266"/>
  <c r="P262" s="1"/>
  <c r="N467"/>
  <c r="N490"/>
  <c r="N110"/>
  <c r="P106" s="1"/>
  <c r="N346"/>
  <c r="N353"/>
  <c r="N489"/>
  <c r="N504"/>
  <c r="P501" s="1"/>
  <c r="N470"/>
  <c r="N493"/>
  <c r="N82"/>
  <c r="N123"/>
  <c r="N116"/>
  <c r="N423"/>
  <c r="N449"/>
  <c r="N15"/>
  <c r="N14"/>
  <c r="N37"/>
  <c r="N21"/>
  <c r="N50"/>
  <c r="N113"/>
  <c r="N179"/>
  <c r="N224"/>
  <c r="N448"/>
  <c r="N458"/>
  <c r="N445"/>
  <c r="N468"/>
  <c r="N269"/>
  <c r="N100"/>
  <c r="N205"/>
  <c r="N204"/>
  <c r="N78"/>
  <c r="N216"/>
  <c r="N164"/>
  <c r="N298"/>
  <c r="N362"/>
  <c r="N44"/>
  <c r="P40" s="1"/>
  <c r="N98"/>
  <c r="P92" s="1"/>
  <c r="N294"/>
  <c r="N440"/>
  <c r="N436"/>
  <c r="N414"/>
  <c r="N444"/>
  <c r="N410"/>
  <c r="N432"/>
  <c r="N342"/>
  <c r="N334"/>
  <c r="N317"/>
  <c r="N321"/>
  <c r="N293"/>
  <c r="N313"/>
  <c r="N301"/>
  <c r="N309"/>
  <c r="N325"/>
  <c r="N208"/>
  <c r="N225"/>
  <c r="N238"/>
  <c r="N221"/>
  <c r="N213"/>
  <c r="N220"/>
  <c r="N217"/>
  <c r="N212"/>
  <c r="N201"/>
  <c r="N151"/>
  <c r="N234"/>
  <c r="N159"/>
  <c r="N209"/>
  <c r="N187"/>
  <c r="N122"/>
  <c r="N62"/>
  <c r="P58" s="1"/>
  <c r="N49"/>
  <c r="P46" s="1"/>
  <c r="N16"/>
  <c r="N22"/>
  <c r="N23"/>
  <c r="N18"/>
  <c r="N36"/>
  <c r="N34"/>
  <c r="N24"/>
  <c r="N17"/>
  <c r="N13"/>
  <c r="N38"/>
  <c r="N35"/>
  <c r="P132" l="1"/>
  <c r="P382"/>
  <c r="P329"/>
  <c r="P473"/>
  <c r="P275"/>
  <c r="P464"/>
  <c r="A7" l="1"/>
  <c r="N510" l="1"/>
  <c r="A508" l="1"/>
  <c r="A6"/>
  <c r="A9" l="1"/>
  <c r="N511"/>
  <c r="A10" l="1"/>
  <c r="A11" s="1"/>
  <c r="A12" s="1"/>
  <c r="N512"/>
  <c r="A13" l="1"/>
  <c r="A14"/>
  <c r="A15" l="1"/>
  <c r="A16"/>
  <c r="A17" s="1"/>
  <c r="A18" s="1"/>
  <c r="A21" s="1"/>
  <c r="A22" s="1"/>
  <c r="A23" s="1"/>
  <c r="A24" s="1"/>
  <c r="A27" s="1"/>
  <c r="A30" s="1"/>
  <c r="A31" s="1"/>
  <c r="A34" s="1"/>
  <c r="A35" s="1"/>
  <c r="A36" s="1"/>
  <c r="A37" s="1"/>
  <c r="A38" s="1"/>
  <c r="A43" s="1"/>
  <c r="P510"/>
  <c r="P511" s="1"/>
  <c r="P512" s="1"/>
  <c r="A44" l="1"/>
  <c r="A49" l="1"/>
  <c r="A50" s="1"/>
  <c r="A51" l="1"/>
  <c r="A52" s="1"/>
  <c r="A55" s="1"/>
  <c r="A56" s="1"/>
  <c r="A61" s="1"/>
  <c r="A62" l="1"/>
  <c r="A65" s="1"/>
  <c r="A68" s="1"/>
  <c r="A69" s="1"/>
  <c r="A72" s="1"/>
  <c r="A73" s="1"/>
  <c r="A76" s="1"/>
  <c r="A77" s="1"/>
  <c r="A78" s="1"/>
  <c r="A79" s="1"/>
  <c r="A80" s="1"/>
  <c r="A81" s="1"/>
  <c r="A82" s="1"/>
  <c r="A83" s="1"/>
  <c r="A84" s="1"/>
  <c r="A85" s="1"/>
  <c r="A88" s="1"/>
  <c r="A89" s="1"/>
  <c r="A90" s="1"/>
  <c r="A95" s="1"/>
  <c r="A98" s="1"/>
  <c r="A99" s="1"/>
  <c r="A100" s="1"/>
  <c r="A101" s="1"/>
  <c r="A104" s="1"/>
  <c r="A109" s="1"/>
  <c r="A110" s="1"/>
  <c r="A111" s="1"/>
  <c r="A112" s="1"/>
  <c r="A113" s="1"/>
  <c r="A114" s="1"/>
  <c r="A115" s="1"/>
  <c r="A116" s="1"/>
  <c r="A117" s="1"/>
  <c r="A118" s="1"/>
  <c r="A119" s="1"/>
  <c r="A122" s="1"/>
  <c r="A123" s="1"/>
  <c r="A124" s="1"/>
  <c r="A127" s="1"/>
  <c r="A130" s="1"/>
  <c r="A136" s="1"/>
  <c r="A141" s="1"/>
  <c r="A146" s="1"/>
  <c r="A151" s="1"/>
  <c r="A156" s="1"/>
  <c r="A157" s="1"/>
  <c r="A158" s="1"/>
  <c r="A159" s="1"/>
  <c r="A160" s="1"/>
  <c r="A161" s="1"/>
  <c r="A164" s="1"/>
  <c r="A169" s="1"/>
  <c r="A174" s="1"/>
  <c r="A179" s="1"/>
  <c r="A180" s="1"/>
  <c r="A181" s="1"/>
  <c r="A184" s="1"/>
  <c r="A187" s="1"/>
  <c r="A192" s="1"/>
  <c r="A197" s="1"/>
  <c r="A200" s="1"/>
  <c r="A201" s="1"/>
  <c r="A202" s="1"/>
  <c r="A203" s="1"/>
  <c r="A204" s="1"/>
  <c r="A205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4" s="1"/>
  <c r="A225" s="1"/>
  <c r="A228" s="1"/>
  <c r="A231" s="1"/>
  <c r="A232" s="1"/>
  <c r="A233" s="1"/>
  <c r="A234" s="1"/>
  <c r="A235" s="1"/>
  <c r="A238" s="1"/>
  <c r="A239" s="1"/>
  <c r="A240" s="1"/>
  <c r="A245" s="1"/>
  <c r="A246" s="1"/>
  <c r="A247" s="1"/>
  <c r="A248" s="1"/>
  <c r="A249" s="1"/>
  <c r="A250" s="1"/>
  <c r="A251" s="1"/>
  <c r="A252" s="1"/>
  <c r="A256" s="1"/>
  <c r="A257" s="1"/>
  <c r="A258" s="1"/>
  <c r="A259" s="1"/>
  <c r="A260" s="1"/>
  <c r="A265" s="1"/>
  <c r="A266" s="1"/>
  <c r="A269" s="1"/>
  <c r="A270" s="1"/>
  <c r="A273" s="1"/>
  <c r="A279" s="1"/>
  <c r="A280" s="1"/>
  <c r="A281" s="1"/>
  <c r="A282" s="1"/>
  <c r="A283" s="1"/>
  <c r="A286" s="1"/>
  <c r="A287" s="1"/>
  <c r="A288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21" s="1"/>
  <c r="A322" s="1"/>
  <c r="A323" s="1"/>
  <c r="A324" s="1"/>
  <c r="A325" s="1"/>
  <c r="A326" s="1"/>
  <c r="A327" s="1"/>
  <c r="A332" s="1"/>
  <c r="A333" s="1"/>
  <c r="A334" s="1"/>
  <c r="A335" s="1"/>
  <c r="A336" s="1"/>
  <c r="A337" s="1"/>
  <c r="A338" s="1"/>
  <c r="A341" s="1"/>
  <c r="A342" s="1"/>
  <c r="A343" s="1"/>
  <c r="A344" s="1"/>
  <c r="A345" s="1"/>
  <c r="A346" s="1"/>
  <c r="A347" s="1"/>
  <c r="A348" s="1"/>
  <c r="A351" s="1"/>
  <c r="A357" s="1"/>
  <c r="A358" s="1"/>
  <c r="A361" s="1"/>
  <c r="A362" s="1"/>
  <c r="A363" s="1"/>
  <c r="A364" s="1"/>
  <c r="A365" s="1"/>
  <c r="A366" s="1"/>
  <c r="A367" s="1"/>
  <c r="A368" s="1"/>
  <c r="A369" s="1"/>
  <c r="A372" s="1"/>
  <c r="A373" s="1"/>
  <c r="A374" s="1"/>
  <c r="A377" s="1"/>
  <c r="A378" s="1"/>
  <c r="A379" s="1"/>
  <c r="A380" s="1"/>
  <c r="A385" s="1"/>
  <c r="A386" s="1"/>
  <c r="A387" s="1"/>
  <c r="A388" s="1"/>
  <c r="A389" s="1"/>
  <c r="A390" s="1"/>
  <c r="A391" s="1"/>
  <c r="A392" s="1"/>
  <c r="A394" s="1"/>
  <c r="A395" s="1"/>
  <c r="A396" s="1"/>
  <c r="A397" s="1"/>
  <c r="A398" s="1"/>
  <c r="A399" s="1"/>
  <c r="A401" s="1"/>
  <c r="A402" s="1"/>
  <c r="A403" s="1"/>
  <c r="A404" s="1"/>
  <c r="A405" s="1"/>
  <c r="A406" s="1"/>
  <c r="A409" s="1"/>
  <c r="A410" s="1"/>
  <c r="A411" s="1"/>
  <c r="A412" s="1"/>
  <c r="A413" s="1"/>
  <c r="A414" s="1"/>
  <c r="A415" s="1"/>
  <c r="A416" s="1"/>
  <c r="A419" s="1"/>
  <c r="A420" s="1"/>
  <c r="A423" s="1"/>
  <c r="A424" s="1"/>
  <c r="A425" s="1"/>
  <c r="A429" s="1"/>
  <c r="A430" s="1"/>
  <c r="A431" s="1"/>
  <c r="A432" s="1"/>
  <c r="A433" s="1"/>
  <c r="A436" s="1"/>
  <c r="A437" s="1"/>
  <c r="A440" s="1"/>
  <c r="A441" s="1"/>
  <c r="A442" s="1"/>
  <c r="A443" s="1"/>
  <c r="A444" s="1"/>
  <c r="A445" s="1"/>
  <c r="A448" s="1"/>
  <c r="A449" s="1"/>
  <c r="A450" s="1"/>
  <c r="A451" s="1"/>
  <c r="A454" s="1"/>
  <c r="A457" s="1"/>
  <c r="A458" s="1"/>
  <c r="A459" s="1"/>
  <c r="A462" s="1"/>
  <c r="A467" s="1"/>
  <c r="A468" s="1"/>
  <c r="A469" s="1"/>
  <c r="A470" l="1"/>
  <c r="A471" s="1"/>
  <c r="A477" s="1"/>
  <c r="A478" s="1"/>
  <c r="A481" s="1"/>
  <c r="A482" s="1"/>
  <c r="A483" l="1"/>
  <c r="A486" s="1"/>
  <c r="A487" s="1"/>
  <c r="A488" l="1"/>
  <c r="A489" s="1"/>
  <c r="A490" s="1"/>
  <c r="A491" s="1"/>
  <c r="A492" s="1"/>
  <c r="A493" s="1"/>
  <c r="A496" s="1"/>
  <c r="A497" s="1"/>
  <c r="A498" s="1"/>
  <c r="A499" s="1"/>
  <c r="A504" s="1"/>
  <c r="A505" s="1"/>
  <c r="A506" s="1"/>
</calcChain>
</file>

<file path=xl/sharedStrings.xml><?xml version="1.0" encoding="utf-8"?>
<sst xmlns="http://schemas.openxmlformats.org/spreadsheetml/2006/main" count="778" uniqueCount="420">
  <si>
    <t>DESCRIPTION</t>
  </si>
  <si>
    <t>SUB TOTAL</t>
  </si>
  <si>
    <t>DATE</t>
  </si>
  <si>
    <t>SR #</t>
  </si>
  <si>
    <t>QUANTITY</t>
  </si>
  <si>
    <t>WASTAGE
(10%)</t>
  </si>
  <si>
    <t>QTY WITH
WASTAGE</t>
  </si>
  <si>
    <t>UNIT OF
MEASURMENT</t>
  </si>
  <si>
    <t>TOTAL TRADE
COST</t>
  </si>
  <si>
    <t>TOTAL BID</t>
  </si>
  <si>
    <t>Notes</t>
  </si>
  <si>
    <t>OVERHEAD &amp; PROFIT (25%)</t>
  </si>
  <si>
    <t>CSI SECT</t>
  </si>
  <si>
    <t>PROJECT:</t>
  </si>
  <si>
    <t>ADDRESS:</t>
  </si>
  <si>
    <t xml:space="preserve">This estimate is based on real market prices that are regularly updated by our team persons through market surveys and online resoures. </t>
  </si>
  <si>
    <t>LF</t>
  </si>
  <si>
    <t>EA</t>
  </si>
  <si>
    <t>DIV.26</t>
  </si>
  <si>
    <t>ELECTRICAL</t>
  </si>
  <si>
    <t>Labor/Hour</t>
  </si>
  <si>
    <t>UNIT HOURS</t>
  </si>
  <si>
    <t>COST/HR</t>
  </si>
  <si>
    <t>MANHOURS</t>
  </si>
  <si>
    <t>TOTAL COST</t>
  </si>
  <si>
    <t>REMARKS</t>
  </si>
  <si>
    <t>MATERIAL TOTAL</t>
  </si>
  <si>
    <t>MATERIAL COST/UNIT</t>
  </si>
  <si>
    <t>LABOR TOTAL</t>
  </si>
  <si>
    <t xml:space="preserve">Single Pole Switch </t>
  </si>
  <si>
    <t xml:space="preserve">Three Way Switch </t>
  </si>
  <si>
    <t xml:space="preserve">Smoke Detector </t>
  </si>
  <si>
    <t>FORM WORK</t>
  </si>
  <si>
    <t>Formwork For Pad Footing: F-1</t>
  </si>
  <si>
    <t>SF</t>
  </si>
  <si>
    <t>Formwork For Wall Footing: WF-1</t>
  </si>
  <si>
    <t>Formwork For Thickened Slab Edge:T.S.E.</t>
  </si>
  <si>
    <t>Formwork For 4" Concrete Slab On Grade</t>
  </si>
  <si>
    <t>Formwork For Concrete Column: C2</t>
  </si>
  <si>
    <t>Formwork For Concrete Column: C3</t>
  </si>
  <si>
    <t>Formwork For Concrete Beam: Tb</t>
  </si>
  <si>
    <t>Formwork For Concrete Beam: B-1</t>
  </si>
  <si>
    <t>Formwork For Concrete Beam: B-2</t>
  </si>
  <si>
    <t>Formwork For Concrete Beam: B-3</t>
  </si>
  <si>
    <t>CONCRETE FOR FOUNDATION</t>
  </si>
  <si>
    <t>Plan Tag: F-1: Pad Footing Reinforced With 4#5 Top And Bottom Rebars Each way</t>
  </si>
  <si>
    <t>CY</t>
  </si>
  <si>
    <t>Plan Tag: WF16: Continuous Footing Reinforced With 2#5 Continuous Bottom, Rebars</t>
  </si>
  <si>
    <t xml:space="preserve">T.S.E: Thickened Slab Edge Reinforced With 1#5 Continuous Bottom Rebars </t>
  </si>
  <si>
    <t>Concrete For Thickened Edge</t>
  </si>
  <si>
    <t>CONCRETE FOR SLAB</t>
  </si>
  <si>
    <t>4" Concrete Slab On Grade Reinforced With 6X6/W1.4 X W1.4 W.W.F On 10 Mill Vapor Barrier On Compacted Subgrade</t>
  </si>
  <si>
    <t>CONCRETE FOR COLUMNS</t>
  </si>
  <si>
    <t>Plan Tag: C2: Concrete Column Reinforced With 4#5 Vertical &amp; 3#@8" O.C Shear Ties</t>
  </si>
  <si>
    <t>Plan Tag: C3: Concrete Column Reinforced With 4#5 Vertical &amp; 3#@8" O.C Shear Ties</t>
  </si>
  <si>
    <t>CONCRETE FOR BEAMS</t>
  </si>
  <si>
    <t>Plan Tag: TB: Concrete Beam Reinforced With 2#5 Top And Bottom Rebars</t>
  </si>
  <si>
    <t>Plan Tag: B-1: Concrete Beam Reinforced With 2#5 Top And Bottom Rebars</t>
  </si>
  <si>
    <t>Plan Tag: B-2: Concrete Beam Reinforced With 2#5 Top And Bottom Rebars</t>
  </si>
  <si>
    <t>Plan Tag: B-3: Concrete Beam Reinforced With 2#5 Top And Bottom Rebars</t>
  </si>
  <si>
    <t>8" X 8" Concrete Reinforced With 2#5 Horizontal Rebars For Window Sill Beam</t>
  </si>
  <si>
    <t>DIV.03</t>
  </si>
  <si>
    <t>CONCRETE</t>
  </si>
  <si>
    <t>DIV.04</t>
  </si>
  <si>
    <t>MASONRY</t>
  </si>
  <si>
    <t>UNIT MASONRY (CMU)</t>
  </si>
  <si>
    <t xml:space="preserve">8" Thick Cmu Wall </t>
  </si>
  <si>
    <t xml:space="preserve">Concrete Grout Filled For Cmu </t>
  </si>
  <si>
    <t>DIV.05</t>
  </si>
  <si>
    <t>METALS</t>
  </si>
  <si>
    <t>TRUSS CONNECTERS</t>
  </si>
  <si>
    <t>Plan Tag : A : NVUCB-2 Connecter For Truss</t>
  </si>
  <si>
    <t>Plan Tag : B : NVSTA24 Connecter For Truss</t>
  </si>
  <si>
    <t>NU-VUE Strap Ties For Wood Jack</t>
  </si>
  <si>
    <t>NU-VUE NVRT-18  Twisted Rafter Ties 1" X 18" Galv.14</t>
  </si>
  <si>
    <t>STRUCTURAL HARDWARES</t>
  </si>
  <si>
    <t>3/4" Dia X 6" Wedge Bolt With Nuts And Washers</t>
  </si>
  <si>
    <t>16D Nails</t>
  </si>
  <si>
    <t>DIV.06</t>
  </si>
  <si>
    <t>WOOD, PLASTICS AND COMPOSITES</t>
  </si>
  <si>
    <t>KITCHEN MILLWORK</t>
  </si>
  <si>
    <t>2-0" Deep Kitchen Base Cabinetry</t>
  </si>
  <si>
    <t>1'-0" Deep Kitchen Wall Cabinetry</t>
  </si>
  <si>
    <t>BATHROOM MILLWORK</t>
  </si>
  <si>
    <t>1'-9" Deep Bathroom Base Cabinet</t>
  </si>
  <si>
    <t>CLOSET/PANTRY MILLWORK</t>
  </si>
  <si>
    <t>1'-0" Deep Closet With Racks And Shelves</t>
  </si>
  <si>
    <t>2'-0" Deep Pantry With Racks And Shelves</t>
  </si>
  <si>
    <t>TRUSSES</t>
  </si>
  <si>
    <t>Pre-Engineered Wood Truss @ 24" O.C.</t>
  </si>
  <si>
    <t>Girder Truss</t>
  </si>
  <si>
    <t>BRACING,BLOCKING</t>
  </si>
  <si>
    <t>2" X 6" Wood Fascia</t>
  </si>
  <si>
    <t xml:space="preserve">2" X 4" Yellow Pine Wood Lateral Bracing </t>
  </si>
  <si>
    <t xml:space="preserve">2" X 4" Yellow Pine No.2 Wood Jack </t>
  </si>
  <si>
    <t xml:space="preserve">2" X 4" X- Wood Bracing </t>
  </si>
  <si>
    <t>2" X 4" Wood Sub Fascia</t>
  </si>
  <si>
    <t>2" X 4" Blocking At Gable End</t>
  </si>
  <si>
    <t>2" X 4" Blocking Around Attic</t>
  </si>
  <si>
    <t>1" X 4" P.T. Wood Continuous Fire Stopper</t>
  </si>
  <si>
    <t>1" X 2" P.T. Wood Furring</t>
  </si>
  <si>
    <t>(2)2" X 4" Blocking Around Attic Opening</t>
  </si>
  <si>
    <t>SHEATHING</t>
  </si>
  <si>
    <t>19/32" Thick Cdx Plywood Sheathing</t>
  </si>
  <si>
    <t>No.Of Sheets (4'-0" X 8'-0")</t>
  </si>
  <si>
    <t>8D Nails For Sheathing</t>
  </si>
  <si>
    <t>DIV.07</t>
  </si>
  <si>
    <t>THERMAL AND MOISTURE PROTECTION</t>
  </si>
  <si>
    <t>DAMP PROOFING AND WATERPROOFING</t>
  </si>
  <si>
    <t xml:space="preserve">#30 Felt Paper </t>
  </si>
  <si>
    <t>FLASHING AND SHEET METAL</t>
  </si>
  <si>
    <t>Ridge Joint Metal Flashing</t>
  </si>
  <si>
    <t>Hip Joint Metal Flashing</t>
  </si>
  <si>
    <t>Valley Metal Flashing</t>
  </si>
  <si>
    <t xml:space="preserve">3"X3", 26 Ga. Metal Eaves Drip </t>
  </si>
  <si>
    <t>ROOFING</t>
  </si>
  <si>
    <t>5- V Crimp Metal Roofing Panel System</t>
  </si>
  <si>
    <t>DIV.08</t>
  </si>
  <si>
    <t>OPENINGS</t>
  </si>
  <si>
    <t>DOORS AND FRAMES</t>
  </si>
  <si>
    <t xml:space="preserve">Door Tag 1: Dimensions: 5'-0"X6'-8", Door Type: French Door, Door Material: Aluminum, Frame Material: Aluminum </t>
  </si>
  <si>
    <t xml:space="preserve">Door Tag 2: Dimensions: 6'-0"X6'-8", Door Type: Sliding Glass Door, Door Material: Aluminum/Glass, Frame Material: Aluminum </t>
  </si>
  <si>
    <t>Door Tag 3: Dimensions: 3'-0"X6'-8", Door Type: Swing Door, Door Material: Steel, Frame Material: Wood</t>
  </si>
  <si>
    <t>Door Tag 4: Dimensions: 2'-8"X6'-8", Door Type: Swing Door, Door Material: Wood, Frame Material: Wood</t>
  </si>
  <si>
    <t>Door Tag 5: Dimensions: 2'-6"X6'-8", Door Type: Swing Door, Door Material: Wood, Frame Material: Wood</t>
  </si>
  <si>
    <t>Door Tag 6: Dimensions: 6'-0"X6'-8", Door Type: Bi-Fold Door, Door Material: Wood, Frame Material: Wood</t>
  </si>
  <si>
    <t>Door Tag 7: Dimensions: 4'-0"X6'-8", Door Type: Bi-Fold Door, Door Material: Wood, Frame Material: Wood</t>
  </si>
  <si>
    <t>Door Tag 8: Dimensions: 3'-0"X6'-8", Door Type: Bi-Fold Door, Door Material: Wood, Frame Material: Wood</t>
  </si>
  <si>
    <t>Door Tag 9: Dimensions: 2'-8"X6'-8", Door Type: Bi-Fold Full Louver Door, Door Material: Wood, Frame Material: Wood</t>
  </si>
  <si>
    <t>Door Tag 10: Dimensions: 2'-0"X6'-8", Door Type: Bi-Fold Door, Door Material: Wood, Frame Material: Wood</t>
  </si>
  <si>
    <t>Door Tag 11: Dimensions: 9'-0"X8'-0", Door Type: Garage Door, Door Material: Steel, Frame Material: Steel</t>
  </si>
  <si>
    <t/>
  </si>
  <si>
    <t>WINDOWS</t>
  </si>
  <si>
    <t>Window Tag A: Dimensions: 12'-10"X 6'-2" Window Type: Horizontal, Window Material: Aluminum And Glass, Product Series: Mg-300</t>
  </si>
  <si>
    <t>Window Tag B: Dimensions: 6'-2"X 5'-3" Window Type: Horizontal, Window Material: Aluminum And Glass, Product Series: Mg-300</t>
  </si>
  <si>
    <t>Window Tag C: Dimensions: 4'-5"X 4'-2" Window Type: Horizontal, Window Material: Aluminum And Glass, Product Series: Mg-300</t>
  </si>
  <si>
    <t>GLAZING</t>
  </si>
  <si>
    <t>Front Elevation Glazing</t>
  </si>
  <si>
    <t>ATTIC ACCESS</t>
  </si>
  <si>
    <t>24" X 36" Attic Access</t>
  </si>
  <si>
    <t>DIV.09</t>
  </si>
  <si>
    <t>FINISHES</t>
  </si>
  <si>
    <t>DRY WALLS</t>
  </si>
  <si>
    <t>EXTERIOR WALL- 8" CMU Wall</t>
  </si>
  <si>
    <t>1 Layer Of 1/2" Gypsum Wall Board</t>
  </si>
  <si>
    <t>Number Of Sheets( Assume Size 4' X 8')</t>
  </si>
  <si>
    <t>Screw</t>
  </si>
  <si>
    <t>Adhesive</t>
  </si>
  <si>
    <t>Tapping</t>
  </si>
  <si>
    <t>1 Layer Of 1/2" Type "X" Gypsum Wall Board For Garage Walls</t>
  </si>
  <si>
    <t>Glass Mat Gypsum Backer Board For Shower Areas</t>
  </si>
  <si>
    <t>Moisture Resistant Gypsum Board For Wet Areas</t>
  </si>
  <si>
    <t>1" X 2" P.T Wood Furring Strips @16" O.C. (Wall Lf= 232.3 )</t>
  </si>
  <si>
    <t>R-4.1 Insulation</t>
  </si>
  <si>
    <t>Blocking For Wall Mounted Fixtures</t>
  </si>
  <si>
    <t>Sealant Around Door Penetrations</t>
  </si>
  <si>
    <t>Caulking Around Window Penetrations</t>
  </si>
  <si>
    <t>Sealants</t>
  </si>
  <si>
    <t>INTERIOR WALL- Non-Load Bearing Interior Partition</t>
  </si>
  <si>
    <t>(1) Layer Of 1/2" Gypsum Wall Board On Both Sides</t>
  </si>
  <si>
    <t>3-5/8" 25 Ga. Metal Studs @16" O.C. W/ 1-Top  And 1-Bottom Runner (Wall Lf= 217.3)</t>
  </si>
  <si>
    <t>TILING</t>
  </si>
  <si>
    <t>Wall Tiles: Ceramic Tiles</t>
  </si>
  <si>
    <t>CEILING</t>
  </si>
  <si>
    <t>1/2" Gypsum Wall Board Ceiling</t>
  </si>
  <si>
    <t>1/2" Type "X"  Gypsum Wall Board Garage Ceiling</t>
  </si>
  <si>
    <t>1/2" Thick Exterior Grade CDX Plywood Sheathing On Porch Ceiling</t>
  </si>
  <si>
    <t>1" X 2" P.T Wood Furring Strips @16" O.C. (Wall Lf= 215)</t>
  </si>
  <si>
    <t>R-30 Batt Or Blown Insulation</t>
  </si>
  <si>
    <t>R-19 Batt Or Blown Insulation</t>
  </si>
  <si>
    <t>Paint On Gypsum Wall Board Ceiling</t>
  </si>
  <si>
    <t>Stucco Over 1/2" Exterior Grade CDX Plywood Sheathing On Porch Ceiling</t>
  </si>
  <si>
    <t>FLOORING</t>
  </si>
  <si>
    <t>Garage Concrete Flooring w/ 1/8" Slope</t>
  </si>
  <si>
    <t>Laundry Tile Flooring</t>
  </si>
  <si>
    <t>Kithcen+Dinning Room Carpet Flooring</t>
  </si>
  <si>
    <t>Pantry Carpet Flooring</t>
  </si>
  <si>
    <t>A/C Area Flooring</t>
  </si>
  <si>
    <t>Living Room Lobby Carpet Flooring</t>
  </si>
  <si>
    <t>Bedroom #1 Carpet Flooring</t>
  </si>
  <si>
    <t>Bedroom #2 Carpet Flooring</t>
  </si>
  <si>
    <t>Bedroom #3 Carpet Flooring</t>
  </si>
  <si>
    <t>Closets Carpet Flooring</t>
  </si>
  <si>
    <t>Master Bedroom Carpet Flooring</t>
  </si>
  <si>
    <t>Bathroom Tile Flooring</t>
  </si>
  <si>
    <t>Master Bathroom Tile Flooring</t>
  </si>
  <si>
    <t>Porch Carpet Flooring</t>
  </si>
  <si>
    <t>BASE AND TRIMS</t>
  </si>
  <si>
    <t>4" High Gypsum Veneer Base Board</t>
  </si>
  <si>
    <t>4" High Bathroom Base Board: Ceramic Tile Base Board</t>
  </si>
  <si>
    <t>PAINTS AND COATINGS</t>
  </si>
  <si>
    <t>Paint On Gypsum Board Walls (1 Primer Coat+2 Paint Coats)</t>
  </si>
  <si>
    <t>EXTERIOR FINISHES</t>
  </si>
  <si>
    <t>5/8" Stucco Finish</t>
  </si>
  <si>
    <t>1'-4" Wide Stucco Soffit Over Metal Lath</t>
  </si>
  <si>
    <t>4" Continuous Screen Vent With Opening Min. 1/16" And Max 1/4"</t>
  </si>
  <si>
    <t>2" X 4" Wood Sub-Fascia</t>
  </si>
  <si>
    <t>MISCELLANEOUS FINISHES</t>
  </si>
  <si>
    <t>Paint On Door Trims</t>
  </si>
  <si>
    <t>Paint On Wooden Doors</t>
  </si>
  <si>
    <t>Paint On Steel Doors</t>
  </si>
  <si>
    <t>DIV.10</t>
  </si>
  <si>
    <t>SPECIALTIES</t>
  </si>
  <si>
    <t>TOILET, BATH AND LAUNDRY ACCESSORIES</t>
  </si>
  <si>
    <t>18" Grab Bar</t>
  </si>
  <si>
    <t>24" Grab Bar</t>
  </si>
  <si>
    <t>36" Grab Bar</t>
  </si>
  <si>
    <t>Tissue Paper Dispenser</t>
  </si>
  <si>
    <t>Paper Towel Dispenser</t>
  </si>
  <si>
    <t>Soap Dispenser</t>
  </si>
  <si>
    <t>2'-6" Wide Bathroom Mirror</t>
  </si>
  <si>
    <t>5'-9" Wide Bathroom Mirror</t>
  </si>
  <si>
    <t>DIV.11</t>
  </si>
  <si>
    <t>EQUIPMENT</t>
  </si>
  <si>
    <t>Washing Machine</t>
  </si>
  <si>
    <t>Dryer</t>
  </si>
  <si>
    <t>Refrigerator</t>
  </si>
  <si>
    <t>Dishwasher</t>
  </si>
  <si>
    <t>Kitchen Range With Hood</t>
  </si>
  <si>
    <t>DIV.12</t>
  </si>
  <si>
    <t>FURNISHING</t>
  </si>
  <si>
    <t>BACKSPLASH</t>
  </si>
  <si>
    <t>4" High Tile Backsplash At Kitchen</t>
  </si>
  <si>
    <t>4" High Tile Backsplash At Bathroom</t>
  </si>
  <si>
    <t>COUNTERTOP</t>
  </si>
  <si>
    <t>1'-9" Wide Bathroom Counter Top ( No of Lavatory Openings= 3, No. of Faucet openings= 3)</t>
  </si>
  <si>
    <t>2'-0" Wide Kitchen Counter Top ( No of Double Compartment Sink= 1, No. of Faucet openings=1)</t>
  </si>
  <si>
    <t>KITCHEN ISLAND</t>
  </si>
  <si>
    <t>4'-0"X6'-0" Kitchen Island</t>
  </si>
  <si>
    <t>DIV.22</t>
  </si>
  <si>
    <t>PLUMBING</t>
  </si>
  <si>
    <t>PLUMBING PIPES</t>
  </si>
  <si>
    <t>Water Pipes</t>
  </si>
  <si>
    <t xml:space="preserve">3/4" Dia Cold Water Pipe </t>
  </si>
  <si>
    <t xml:space="preserve">1/2" Dia Cold Water Pipe </t>
  </si>
  <si>
    <t xml:space="preserve">1" Dia Cold Water Pipe </t>
  </si>
  <si>
    <t xml:space="preserve">1/2" Dia Hot Water Pipe </t>
  </si>
  <si>
    <t xml:space="preserve">1" Dia Water Service Pipe </t>
  </si>
  <si>
    <t>Sanitary Pipes</t>
  </si>
  <si>
    <t xml:space="preserve">1-1/2" Dia  Sanitary Pipe </t>
  </si>
  <si>
    <t xml:space="preserve">2" Dia  Sanitary Pipe </t>
  </si>
  <si>
    <t xml:space="preserve">3" Dia  Sanitary Pipe </t>
  </si>
  <si>
    <t>PLUMBING PIPE JOINTS</t>
  </si>
  <si>
    <t>Domestic Water Joints</t>
  </si>
  <si>
    <t xml:space="preserve">1" X 1" X 1/2" Dia Tee Joint </t>
  </si>
  <si>
    <t xml:space="preserve">1" X 1" X 3/4" Dia Tee Joint </t>
  </si>
  <si>
    <t xml:space="preserve">1" X 3/4" X 3/4" Dia Tee Joint </t>
  </si>
  <si>
    <t xml:space="preserve">1/2" Dia Elbow 45* Joint </t>
  </si>
  <si>
    <t xml:space="preserve">1/2" Dia Elbow Joint </t>
  </si>
  <si>
    <t xml:space="preserve">1/2" X 1/2" X 1/2" Dia Tee Joint </t>
  </si>
  <si>
    <t xml:space="preserve">3/4" Dia Elbow 45* Joint </t>
  </si>
  <si>
    <t xml:space="preserve">3/4" Dia Elbow Joint </t>
  </si>
  <si>
    <t xml:space="preserve">3/4" X 1" X 3/4" Dia Tee Joint </t>
  </si>
  <si>
    <t xml:space="preserve">3/4" X 3/4" X 1/2" Dia Tee Joint </t>
  </si>
  <si>
    <t xml:space="preserve">3/4" X 3/4" X 3/8" Dia Tee Joint </t>
  </si>
  <si>
    <t xml:space="preserve">3/8" Dia Elbow Joint </t>
  </si>
  <si>
    <t>Sanitary Joints</t>
  </si>
  <si>
    <t xml:space="preserve">1-1/2" Dia Elbow Joint </t>
  </si>
  <si>
    <t xml:space="preserve">2" Dia Elbow  Joint </t>
  </si>
  <si>
    <t xml:space="preserve">2" Dia Elbow 45* Joint </t>
  </si>
  <si>
    <t xml:space="preserve">2" X 2" X 1-1/2" Dia Wye-Com Joint </t>
  </si>
  <si>
    <t xml:space="preserve">2" X 2" X 2" Dia Wye Joint </t>
  </si>
  <si>
    <t xml:space="preserve">2" X 2" X 2" Dia Wye-Com Joint </t>
  </si>
  <si>
    <t xml:space="preserve">2" X 2" X 2" X 2" Y-Cross Joint </t>
  </si>
  <si>
    <t xml:space="preserve">3" Dia Elbow 45* Joint </t>
  </si>
  <si>
    <t xml:space="preserve">3" Dia Elbow Joint </t>
  </si>
  <si>
    <t xml:space="preserve">3" X 2" X 3" Dia Wye Joint </t>
  </si>
  <si>
    <t xml:space="preserve">3" X 3" X 2" Dia Wye Joint </t>
  </si>
  <si>
    <t xml:space="preserve">3" X 3" X 2" Dia Wye-Com Joint </t>
  </si>
  <si>
    <t xml:space="preserve">3" X 3" X 3" Dia Wye Joint </t>
  </si>
  <si>
    <t>PLUMBING FIXTURES</t>
  </si>
  <si>
    <t xml:space="preserve">3/4" Hose Bib </t>
  </si>
  <si>
    <t xml:space="preserve">Cleanout </t>
  </si>
  <si>
    <t xml:space="preserve">Lavatory </t>
  </si>
  <si>
    <t xml:space="preserve">Sink </t>
  </si>
  <si>
    <t>Double Compartment Kitchen Sink</t>
  </si>
  <si>
    <t xml:space="preserve">Water Closet </t>
  </si>
  <si>
    <t>Bath Tub</t>
  </si>
  <si>
    <t>DIV.23</t>
  </si>
  <si>
    <t>HEATING, VENTILATING AND AIR CONDITIONING (HVAC)</t>
  </si>
  <si>
    <t>HVAC DUCTS</t>
  </si>
  <si>
    <t xml:space="preserve">4" Dia Duct </t>
  </si>
  <si>
    <t xml:space="preserve">6" Dia Duct </t>
  </si>
  <si>
    <t xml:space="preserve">7" Dia Duct </t>
  </si>
  <si>
    <t xml:space="preserve">8" Dia Duct </t>
  </si>
  <si>
    <t xml:space="preserve">10" Dia Duct </t>
  </si>
  <si>
    <t xml:space="preserve">12" Dia Duct </t>
  </si>
  <si>
    <t xml:space="preserve">14" Dia Duct </t>
  </si>
  <si>
    <t>DUCT TRANSITION</t>
  </si>
  <si>
    <t xml:space="preserve">10" X 10" Duct Transition </t>
  </si>
  <si>
    <t xml:space="preserve">10" X 8" X 6" X 6" Duct Transition </t>
  </si>
  <si>
    <t xml:space="preserve">12" X 12" Duct Transition </t>
  </si>
  <si>
    <t xml:space="preserve">14" X 14" Duct Transition </t>
  </si>
  <si>
    <t xml:space="preserve">6" X 6" Duct Transition </t>
  </si>
  <si>
    <t xml:space="preserve">7" X 7" Duct Transition </t>
  </si>
  <si>
    <t xml:space="preserve">7" X 8" X 6" Duct Transition </t>
  </si>
  <si>
    <t xml:space="preserve">8" X 8" Duct Transition </t>
  </si>
  <si>
    <t>HVAC PIPE/INSULATION</t>
  </si>
  <si>
    <t>4" Pvc Sleeve Underground For Refrigeration</t>
  </si>
  <si>
    <t>7/8" Gas Pipe W/ 3/4" Thick Insulation</t>
  </si>
  <si>
    <t>3/8" Refrigeration Pipe W/ 3/4" Thick Insulation</t>
  </si>
  <si>
    <t>AIR DEVICES</t>
  </si>
  <si>
    <t>Return Air Grille</t>
  </si>
  <si>
    <t xml:space="preserve">12" X 12" Return Grille </t>
  </si>
  <si>
    <t xml:space="preserve">14" X 14" Return Grille </t>
  </si>
  <si>
    <t>Supply Diffuser</t>
  </si>
  <si>
    <t xml:space="preserve">10" X 8" Supply Diffuser, Ceiling Type, 133 Cfm </t>
  </si>
  <si>
    <t xml:space="preserve">10" X 8" Supply Diffuser, Ceiling Type, 140 Cfm </t>
  </si>
  <si>
    <t xml:space="preserve">10" X 8" Supply Diffuser, Ceiling Type, 150 Cfm </t>
  </si>
  <si>
    <t xml:space="preserve">10" X 8" Supply Diffuser, Ceiling Type, 170 Cfm </t>
  </si>
  <si>
    <t xml:space="preserve">12" X 10" Supply Diffuser, Ceiling Type, 190 Cfm </t>
  </si>
  <si>
    <t xml:space="preserve">14" X 8" Supply Diffuser, Ceiling Type, 226 Cfm </t>
  </si>
  <si>
    <t xml:space="preserve">6" X 4" Supply Diffuser, Ceiling Type, 40 Cfm </t>
  </si>
  <si>
    <t xml:space="preserve">6" X 6" Supply Diffuser, Ceiling Type, 50 Cfm </t>
  </si>
  <si>
    <t xml:space="preserve">8" X 6" Supply Diffuser, Ceiling Type, 67 Cfm </t>
  </si>
  <si>
    <t>A/C #2, 4 Ton, Voltage: 1-60-240, Total Capacity (Btu/Hr): 48000, Manufacturer: Rheem, Sens Capacity (Btu/Hr): 36000, C.F.M Supply: 1276, Seer/Eer: 16, Heating Capacity: 16</t>
  </si>
  <si>
    <t>Exhaust Fan, Brand: Nutone, Mod: 696, Rpm: 1600, Amps: 0,76A, Voltage: 115V, 1Ph/60Hz, Cfm: 50</t>
  </si>
  <si>
    <t>Master Bath Exhaust Fan, Brand: Panasonic, Mod: Fv-08Vqm, Rpm: 815, Amps: 0,76A, Voltage: 120V/1Ph/60Hz, Cfm: 50</t>
  </si>
  <si>
    <t>MISCELLENEOUS</t>
  </si>
  <si>
    <t xml:space="preserve">Back Draft Damper </t>
  </si>
  <si>
    <t xml:space="preserve">Programmable Thermostat </t>
  </si>
  <si>
    <t xml:space="preserve">Insulated Round Collar With Manual Volume Damper </t>
  </si>
  <si>
    <t xml:space="preserve">Roof Cap </t>
  </si>
  <si>
    <t>CONDUITS</t>
  </si>
  <si>
    <t xml:space="preserve">1/2" Emt Conduit </t>
  </si>
  <si>
    <t>1/2" CONN SS STL - EMT</t>
  </si>
  <si>
    <t>1/2" COUPLING SS STL - EMT</t>
  </si>
  <si>
    <t>1/2" 1-H STRAP - EMT - STEEL</t>
  </si>
  <si>
    <t>4X1 1/2" SQ BOX COMB KO</t>
  </si>
  <si>
    <t>4" SQ BLANK COVER</t>
  </si>
  <si>
    <t>#8 TO #10 X 7/8 PLAS ANCHOR (3/16)</t>
  </si>
  <si>
    <t>#10 X 1 P/H SELF-TAP SCREW</t>
  </si>
  <si>
    <t>3/4'' Emt Conduit</t>
  </si>
  <si>
    <t>3/4" CONN SS STL - EMT</t>
  </si>
  <si>
    <t>3/4" COUPLING SS STL - EMT</t>
  </si>
  <si>
    <t>3/4" 1-H STRAP - EMT - STEEL</t>
  </si>
  <si>
    <t>2'' Emt Conduit</t>
  </si>
  <si>
    <t>2" CONN SS STL - EMT</t>
  </si>
  <si>
    <t>2" COUPLING SS STL - EMT</t>
  </si>
  <si>
    <t>2" 1-H STRAP - EMT - STEEL</t>
  </si>
  <si>
    <t>CONDUCTORS</t>
  </si>
  <si>
    <t xml:space="preserve">2#10, 1#10 Gnd, Cu Wire, Service For A/C Compressor </t>
  </si>
  <si>
    <t xml:space="preserve">2#12, 1#12 Gnd, Cu Wire, Service For Receptacles </t>
  </si>
  <si>
    <t xml:space="preserve">2#12 Cu Wire, Service For Receptacles </t>
  </si>
  <si>
    <t xml:space="preserve">2#14 Cu Wire, Connection For Lighting </t>
  </si>
  <si>
    <t xml:space="preserve">2#14, 1#14 Gnd, Cu Wire, Service For Lighting </t>
  </si>
  <si>
    <t xml:space="preserve">2#6, Cu Wire, Service For Ahu </t>
  </si>
  <si>
    <t xml:space="preserve">4#6, Cu Wire, Service For Range </t>
  </si>
  <si>
    <t>3#2/0, Cu Wire For Panels</t>
  </si>
  <si>
    <t>GROUNDING</t>
  </si>
  <si>
    <t>#4/0 Grounding Conductor</t>
  </si>
  <si>
    <t>8' Length X 5/8" Dia Grounding Rod</t>
  </si>
  <si>
    <t>LOW VOLTAGE AND OTHER ELECTRICAL DEVICES</t>
  </si>
  <si>
    <t xml:space="preserve">Combination Of Smoke/Carbon Monoxide Detector </t>
  </si>
  <si>
    <t xml:space="preserve">Garage Door Push Button </t>
  </si>
  <si>
    <t>RECEPTACLES AND SWITCHES</t>
  </si>
  <si>
    <t>RECEPTACLES</t>
  </si>
  <si>
    <t xml:space="preserve">110V Duplex Receptacle </t>
  </si>
  <si>
    <t>110V Duplex Receptacle, Ground Fault Circuit Interrupter</t>
  </si>
  <si>
    <t>110V Duplex Receptacle, Ground Fault Circuit Interrupter, Weather Proof</t>
  </si>
  <si>
    <t xml:space="preserve">220V Special Purpose Receptacle </t>
  </si>
  <si>
    <t xml:space="preserve">Single Receptacle Outlet, 20A </t>
  </si>
  <si>
    <t>SWITCHES</t>
  </si>
  <si>
    <t>LIGHTING FIXTURE</t>
  </si>
  <si>
    <t xml:space="preserve">Ceiling mount Light Fixture </t>
  </si>
  <si>
    <t xml:space="preserve">Fan With Light </t>
  </si>
  <si>
    <t xml:space="preserve">Fluorescent Lamp </t>
  </si>
  <si>
    <t xml:space="preserve">Pendant Mount Light Fixture </t>
  </si>
  <si>
    <t xml:space="preserve">Recessed Spot Light </t>
  </si>
  <si>
    <t xml:space="preserve">Wall Mounted Light Fixture </t>
  </si>
  <si>
    <t>DISCONNECT SWITCHES</t>
  </si>
  <si>
    <t xml:space="preserve">Non-Fused Disconnect Switch For Ac </t>
  </si>
  <si>
    <t xml:space="preserve">Non-Fused Disconnect Switch For Condensing Unit </t>
  </si>
  <si>
    <t xml:space="preserve">Non-Fused Disconnect Switch For Panel </t>
  </si>
  <si>
    <t xml:space="preserve">200A Non-Fused Disconnect Switch </t>
  </si>
  <si>
    <t>ELECTRICAL METER</t>
  </si>
  <si>
    <t>Electrical Meter, 200A, 22Kaic</t>
  </si>
  <si>
    <t>EECTRICAL PANEL</t>
  </si>
  <si>
    <t>Electrical Panel, 200A, 22Kaic</t>
  </si>
  <si>
    <t>New Cat-V Cabinet (Nema 3R)</t>
  </si>
  <si>
    <t>New Tel Cabinet (Nema 3R)</t>
  </si>
  <si>
    <t xml:space="preserve">Exhaust Fan </t>
  </si>
  <si>
    <t>DIV.31</t>
  </si>
  <si>
    <t>EARTH WORK</t>
  </si>
  <si>
    <t>EXCAVATION</t>
  </si>
  <si>
    <t>Excavation For Pad Footing: F-1 (3'-0" Deep)</t>
  </si>
  <si>
    <t>Excavation For Wall Footing: WF-1 (1'-0" Deep)</t>
  </si>
  <si>
    <t>Trench For 1" Water Service Line</t>
  </si>
  <si>
    <t>Trench For 3" Sanitary Line</t>
  </si>
  <si>
    <t>10'-0" Utility Easement</t>
  </si>
  <si>
    <t>DIV.32</t>
  </si>
  <si>
    <t>EXTERIOR IMPROVEMENTS</t>
  </si>
  <si>
    <t>LANDSCAPING AND PLANTING</t>
  </si>
  <si>
    <t>TREES</t>
  </si>
  <si>
    <t>Abbrevation:Qv1, Scientific Name: Quercuc Virginiana, Common Name: Live Oak, Size:12'-0" High X 4'-0" Diameter</t>
  </si>
  <si>
    <t>Abbrevation:Qv2, Scientific Name: Quercuc Virginiana, Common Name: Live Oak, Size:10'-0" High X 4'-0" Diameter</t>
  </si>
  <si>
    <t>SHRUBS &amp; GRASS</t>
  </si>
  <si>
    <t>Green Space Water Tolerant Bahia Grass</t>
  </si>
  <si>
    <t>Scientific Name: Podocarpus Macrophylus, Common Name: Podocarpus, Size:1'-6" High</t>
  </si>
  <si>
    <t>Scientific Name: Chrysobalanus Icacao"Red Tip", Common Name: Red-Tipped Cocoplum, Size:1'-6" High</t>
  </si>
  <si>
    <t>PAVEMENTS &amp; SIDEWALKS</t>
  </si>
  <si>
    <t>6" Thick Concrete Drive Way Reinforced With 6" X 6" W.W.M Over 6" Compacted Limerock</t>
  </si>
  <si>
    <t>Isolation Joints For Driveway</t>
  </si>
  <si>
    <t>5' Wide Sidewalk</t>
  </si>
  <si>
    <t>Concrete A/C Pad</t>
  </si>
  <si>
    <t>Temporary Construction Entrance Stabilized Entry/Exit Pad</t>
  </si>
  <si>
    <t>6'-7" Dia Sandstock Pile</t>
  </si>
  <si>
    <t>6'-7" Dia Topsoil stock Pile</t>
  </si>
  <si>
    <t>1:1 In Slope Proposed Berm (6" High From Grade)</t>
  </si>
  <si>
    <t>SITE IMPROVEMENTS</t>
  </si>
  <si>
    <t>Type-III Silt Fence As Per FDOT Index No.102</t>
  </si>
  <si>
    <t>Type-IV Silt Fence</t>
  </si>
  <si>
    <t>2 1/2" Dia Softwood Post (3'-0" High)</t>
  </si>
  <si>
    <t>4" Dia Softwood Post For Fence (5'-0" High)</t>
  </si>
  <si>
    <t>DIV.33</t>
  </si>
  <si>
    <t>UTILITIES</t>
  </si>
  <si>
    <t>WATER UTILITIES</t>
  </si>
  <si>
    <t>1" Water Service Line</t>
  </si>
  <si>
    <t>3" Sanitry Line Connected To Existing Sewer Line</t>
  </si>
  <si>
    <t>2'-8" X 2'-4" Catch Basin w/ Grate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</si>
</sst>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.0_);_(&quot;$&quot;* \(#,##0.0\);_(&quot;$&quot;* &quot;-&quot;??_);_(@_)"/>
    <numFmt numFmtId="166" formatCode="0.000"/>
    <numFmt numFmtId="167" formatCode="_(&quot;$&quot;* #,##0_);_(&quot;$&quot;* \(#,##0\);_(&quot;$&quot;* &quot;-&quot;??_);_(@_)"/>
    <numFmt numFmtId="168" formatCode="0.0"/>
  </numFmts>
  <fonts count="35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43" fontId="2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21" fillId="0" borderId="0"/>
    <xf numFmtId="0" fontId="3" fillId="0" borderId="0"/>
    <xf numFmtId="0" fontId="22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105">
    <xf numFmtId="0" fontId="0" fillId="0" borderId="0" xfId="0"/>
    <xf numFmtId="0" fontId="23" fillId="0" borderId="10" xfId="0" applyFont="1" applyFill="1" applyBorder="1" applyAlignment="1">
      <alignment vertical="top"/>
    </xf>
    <xf numFmtId="164" fontId="23" fillId="0" borderId="10" xfId="0" applyNumberFormat="1" applyFont="1" applyFill="1" applyBorder="1" applyAlignment="1" applyProtection="1">
      <alignment horizontal="center" vertical="top"/>
    </xf>
    <xf numFmtId="0" fontId="23" fillId="0" borderId="10" xfId="0" applyFont="1" applyFill="1" applyBorder="1" applyAlignment="1">
      <alignment horizontal="center" vertical="top"/>
    </xf>
    <xf numFmtId="9" fontId="24" fillId="0" borderId="10" xfId="0" applyNumberFormat="1" applyFont="1" applyFill="1" applyBorder="1" applyAlignment="1">
      <alignment horizontal="center" vertical="top"/>
    </xf>
    <xf numFmtId="0" fontId="26" fillId="0" borderId="0" xfId="0" applyFont="1"/>
    <xf numFmtId="0" fontId="0" fillId="0" borderId="10" xfId="0" applyBorder="1" applyAlignment="1">
      <alignment horizontal="centerContinuous" vertical="center"/>
    </xf>
    <xf numFmtId="0" fontId="29" fillId="0" borderId="0" xfId="0" applyFont="1" applyBorder="1"/>
    <xf numFmtId="165" fontId="29" fillId="0" borderId="0" xfId="0" applyNumberFormat="1" applyFont="1" applyBorder="1" applyAlignment="1">
      <alignment vertical="center"/>
    </xf>
    <xf numFmtId="0" fontId="24" fillId="0" borderId="14" xfId="0" applyFont="1" applyFill="1" applyBorder="1" applyAlignment="1">
      <alignment horizontal="left" vertical="top"/>
    </xf>
    <xf numFmtId="0" fontId="24" fillId="0" borderId="14" xfId="0" applyFont="1" applyFill="1" applyBorder="1" applyAlignment="1">
      <alignment horizontal="centerContinuous" vertical="center"/>
    </xf>
    <xf numFmtId="0" fontId="27" fillId="0" borderId="17" xfId="0" applyFont="1" applyFill="1" applyBorder="1" applyAlignment="1">
      <alignment horizontal="left" vertical="top"/>
    </xf>
    <xf numFmtId="0" fontId="28" fillId="0" borderId="0" xfId="0" applyFont="1" applyAlignment="1"/>
    <xf numFmtId="14" fontId="28" fillId="0" borderId="0" xfId="0" applyNumberFormat="1" applyFont="1" applyAlignment="1">
      <alignment horizontal="left"/>
    </xf>
    <xf numFmtId="0" fontId="0" fillId="0" borderId="18" xfId="0" applyBorder="1" applyAlignment="1">
      <alignment horizontal="centerContinuous" vertical="center"/>
    </xf>
    <xf numFmtId="0" fontId="29" fillId="0" borderId="21" xfId="0" applyFont="1" applyBorder="1"/>
    <xf numFmtId="0" fontId="29" fillId="0" borderId="21" xfId="0" applyFont="1" applyBorder="1" applyAlignment="1">
      <alignment vertical="center"/>
    </xf>
    <xf numFmtId="9" fontId="29" fillId="0" borderId="21" xfId="0" applyNumberFormat="1" applyFont="1" applyBorder="1" applyAlignment="1">
      <alignment vertical="center"/>
    </xf>
    <xf numFmtId="1" fontId="29" fillId="0" borderId="21" xfId="0" applyNumberFormat="1" applyFont="1" applyBorder="1" applyAlignment="1">
      <alignment vertical="center"/>
    </xf>
    <xf numFmtId="0" fontId="29" fillId="0" borderId="21" xfId="0" applyFont="1" applyBorder="1" applyAlignment="1">
      <alignment horizontal="center" vertical="center"/>
    </xf>
    <xf numFmtId="165" fontId="29" fillId="0" borderId="21" xfId="0" applyNumberFormat="1" applyFont="1" applyBorder="1" applyAlignment="1">
      <alignment vertical="center"/>
    </xf>
    <xf numFmtId="1" fontId="23" fillId="0" borderId="20" xfId="0" applyNumberFormat="1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center"/>
    </xf>
    <xf numFmtId="41" fontId="29" fillId="0" borderId="0" xfId="0" applyNumberFormat="1" applyFont="1" applyFill="1" applyBorder="1" applyAlignment="1">
      <alignment horizontal="right" vertical="center"/>
    </xf>
    <xf numFmtId="1" fontId="29" fillId="0" borderId="12" xfId="0" applyNumberFormat="1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center"/>
    </xf>
    <xf numFmtId="9" fontId="29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29" fillId="0" borderId="0" xfId="0" applyFont="1" applyFill="1" applyBorder="1" applyAlignment="1">
      <alignment horizontal="justify" vertical="center" wrapText="1"/>
    </xf>
    <xf numFmtId="0" fontId="26" fillId="0" borderId="21" xfId="0" applyFont="1" applyBorder="1" applyAlignment="1">
      <alignment wrapText="1"/>
    </xf>
    <xf numFmtId="0" fontId="23" fillId="0" borderId="10" xfId="0" applyFont="1" applyFill="1" applyBorder="1" applyAlignment="1">
      <alignment vertical="top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4" fontId="26" fillId="0" borderId="0" xfId="91" applyFont="1" applyFill="1" applyBorder="1" applyAlignment="1">
      <alignment horizontal="center" vertical="center" wrapText="1"/>
    </xf>
    <xf numFmtId="0" fontId="31" fillId="0" borderId="0" xfId="0" applyFont="1"/>
    <xf numFmtId="0" fontId="26" fillId="24" borderId="22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 wrapText="1"/>
    </xf>
    <xf numFmtId="0" fontId="26" fillId="24" borderId="24" xfId="0" applyFont="1" applyFill="1" applyBorder="1" applyAlignment="1">
      <alignment horizontal="center" vertical="center"/>
    </xf>
    <xf numFmtId="0" fontId="26" fillId="24" borderId="0" xfId="0" applyFont="1" applyFill="1"/>
    <xf numFmtId="0" fontId="0" fillId="24" borderId="0" xfId="0" applyFill="1"/>
    <xf numFmtId="0" fontId="26" fillId="24" borderId="13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vertical="center" wrapText="1"/>
    </xf>
    <xf numFmtId="0" fontId="29" fillId="24" borderId="11" xfId="0" applyFont="1" applyFill="1" applyBorder="1"/>
    <xf numFmtId="0" fontId="33" fillId="25" borderId="2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44" fontId="28" fillId="0" borderId="0" xfId="91" applyFont="1" applyAlignment="1"/>
    <xf numFmtId="44" fontId="28" fillId="0" borderId="0" xfId="91" applyFont="1" applyAlignment="1">
      <alignment horizontal="left"/>
    </xf>
    <xf numFmtId="44" fontId="26" fillId="26" borderId="24" xfId="91" applyFont="1" applyFill="1" applyBorder="1" applyAlignment="1">
      <alignment horizontal="center" vertical="center" wrapText="1"/>
    </xf>
    <xf numFmtId="44" fontId="29" fillId="24" borderId="11" xfId="91" applyFont="1" applyFill="1" applyBorder="1"/>
    <xf numFmtId="44" fontId="29" fillId="0" borderId="0" xfId="91" applyFont="1" applyFill="1" applyBorder="1" applyAlignment="1">
      <alignment horizontal="center" vertical="center"/>
    </xf>
    <xf numFmtId="44" fontId="29" fillId="0" borderId="21" xfId="91" applyFont="1" applyBorder="1" applyAlignment="1">
      <alignment horizontal="center" vertical="center"/>
    </xf>
    <xf numFmtId="44" fontId="23" fillId="0" borderId="10" xfId="91" applyFont="1" applyFill="1" applyBorder="1" applyAlignment="1">
      <alignment horizontal="center" vertical="top"/>
    </xf>
    <xf numFmtId="44" fontId="0" fillId="0" borderId="10" xfId="91" applyFont="1" applyBorder="1" applyAlignment="1">
      <alignment horizontal="centerContinuous" vertical="center"/>
    </xf>
    <xf numFmtId="44" fontId="0" fillId="0" borderId="18" xfId="91" applyFont="1" applyBorder="1" applyAlignment="1">
      <alignment horizontal="centerContinuous" vertical="center"/>
    </xf>
    <xf numFmtId="44" fontId="0" fillId="0" borderId="0" xfId="91" applyFont="1"/>
    <xf numFmtId="44" fontId="26" fillId="24" borderId="24" xfId="91" applyFont="1" applyFill="1" applyBorder="1" applyAlignment="1">
      <alignment horizontal="center" vertical="center" wrapText="1"/>
    </xf>
    <xf numFmtId="9" fontId="24" fillId="0" borderId="10" xfId="92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right" vertical="center" wrapText="1"/>
    </xf>
    <xf numFmtId="9" fontId="29" fillId="0" borderId="0" xfId="92" applyFont="1" applyFill="1" applyBorder="1" applyAlignment="1">
      <alignment horizontal="center" vertical="center" wrapText="1"/>
    </xf>
    <xf numFmtId="44" fontId="34" fillId="28" borderId="26" xfId="91" applyFont="1" applyFill="1" applyBorder="1" applyAlignment="1">
      <alignment vertical="center"/>
    </xf>
    <xf numFmtId="44" fontId="29" fillId="0" borderId="21" xfId="91" applyFont="1" applyBorder="1" applyAlignment="1">
      <alignment vertical="center"/>
    </xf>
    <xf numFmtId="44" fontId="23" fillId="0" borderId="10" xfId="91" applyFont="1" applyFill="1" applyBorder="1" applyAlignment="1">
      <alignment vertical="top"/>
    </xf>
    <xf numFmtId="166" fontId="29" fillId="0" borderId="0" xfId="0" applyNumberFormat="1" applyFont="1" applyFill="1" applyBorder="1" applyAlignment="1">
      <alignment horizontal="center" vertical="center" wrapText="1"/>
    </xf>
    <xf numFmtId="167" fontId="28" fillId="0" borderId="0" xfId="91" applyNumberFormat="1" applyFont="1" applyAlignment="1"/>
    <xf numFmtId="167" fontId="28" fillId="0" borderId="0" xfId="91" applyNumberFormat="1" applyFont="1" applyAlignment="1">
      <alignment horizontal="left"/>
    </xf>
    <xf numFmtId="167" fontId="26" fillId="24" borderId="24" xfId="91" applyNumberFormat="1" applyFont="1" applyFill="1" applyBorder="1" applyAlignment="1">
      <alignment horizontal="center" vertical="center" wrapText="1"/>
    </xf>
    <xf numFmtId="167" fontId="29" fillId="24" borderId="11" xfId="91" applyNumberFormat="1" applyFont="1" applyFill="1" applyBorder="1"/>
    <xf numFmtId="167" fontId="29" fillId="0" borderId="0" xfId="91" applyNumberFormat="1" applyFont="1" applyFill="1" applyBorder="1" applyAlignment="1">
      <alignment horizontal="center" vertical="center"/>
    </xf>
    <xf numFmtId="167" fontId="29" fillId="0" borderId="0" xfId="91" applyNumberFormat="1" applyFont="1" applyFill="1" applyBorder="1" applyAlignment="1">
      <alignment horizontal="center" vertical="center" wrapText="1"/>
    </xf>
    <xf numFmtId="167" fontId="29" fillId="0" borderId="21" xfId="91" applyNumberFormat="1" applyFont="1" applyBorder="1" applyAlignment="1">
      <alignment horizontal="center" vertical="center"/>
    </xf>
    <xf numFmtId="167" fontId="23" fillId="0" borderId="10" xfId="91" applyNumberFormat="1" applyFont="1" applyFill="1" applyBorder="1" applyAlignment="1">
      <alignment horizontal="center" vertical="top"/>
    </xf>
    <xf numFmtId="167" fontId="0" fillId="0" borderId="10" xfId="91" applyNumberFormat="1" applyFont="1" applyBorder="1" applyAlignment="1">
      <alignment horizontal="centerContinuous" vertical="center"/>
    </xf>
    <xf numFmtId="167" fontId="0" fillId="0" borderId="18" xfId="91" applyNumberFormat="1" applyFont="1" applyBorder="1" applyAlignment="1">
      <alignment horizontal="centerContinuous" vertical="center"/>
    </xf>
    <xf numFmtId="167" fontId="0" fillId="0" borderId="0" xfId="91" applyNumberFormat="1" applyFont="1"/>
    <xf numFmtId="167" fontId="34" fillId="28" borderId="27" xfId="91" applyNumberFormat="1" applyFont="1" applyFill="1" applyBorder="1" applyAlignment="1">
      <alignment vertical="center"/>
    </xf>
    <xf numFmtId="167" fontId="26" fillId="0" borderId="0" xfId="91" applyNumberFormat="1" applyFont="1" applyFill="1" applyBorder="1" applyAlignment="1">
      <alignment horizontal="center" vertical="center" wrapText="1"/>
    </xf>
    <xf numFmtId="167" fontId="29" fillId="0" borderId="21" xfId="91" applyNumberFormat="1" applyFont="1" applyBorder="1" applyAlignment="1">
      <alignment vertical="center"/>
    </xf>
    <xf numFmtId="167" fontId="24" fillId="0" borderId="10" xfId="91" applyNumberFormat="1" applyFont="1" applyFill="1" applyBorder="1" applyAlignment="1">
      <alignment vertical="top"/>
    </xf>
    <xf numFmtId="167" fontId="26" fillId="27" borderId="24" xfId="91" applyNumberFormat="1" applyFont="1" applyFill="1" applyBorder="1" applyAlignment="1">
      <alignment horizontal="center" vertical="center" wrapText="1"/>
    </xf>
    <xf numFmtId="167" fontId="34" fillId="28" borderId="28" xfId="91" applyNumberFormat="1" applyFont="1" applyFill="1" applyBorder="1" applyAlignment="1">
      <alignment vertical="center"/>
    </xf>
    <xf numFmtId="167" fontId="26" fillId="25" borderId="22" xfId="91" applyNumberFormat="1" applyFont="1" applyFill="1" applyBorder="1" applyAlignment="1">
      <alignment horizontal="center" vertical="center" wrapText="1"/>
    </xf>
    <xf numFmtId="167" fontId="26" fillId="24" borderId="13" xfId="91" applyNumberFormat="1" applyFont="1" applyFill="1" applyBorder="1"/>
    <xf numFmtId="167" fontId="29" fillId="0" borderId="12" xfId="91" applyNumberFormat="1" applyFont="1" applyBorder="1"/>
    <xf numFmtId="167" fontId="26" fillId="0" borderId="12" xfId="91" applyNumberFormat="1" applyFont="1" applyFill="1" applyBorder="1" applyAlignment="1">
      <alignment horizontal="center" vertical="center" wrapText="1"/>
    </xf>
    <xf numFmtId="167" fontId="29" fillId="0" borderId="20" xfId="91" applyNumberFormat="1" applyFont="1" applyBorder="1"/>
    <xf numFmtId="167" fontId="24" fillId="0" borderId="15" xfId="91" applyNumberFormat="1" applyFont="1" applyFill="1" applyBorder="1" applyAlignment="1">
      <alignment vertical="top"/>
    </xf>
    <xf numFmtId="167" fontId="0" fillId="0" borderId="16" xfId="91" applyNumberFormat="1" applyFont="1" applyBorder="1" applyAlignment="1">
      <alignment horizontal="centerContinuous" vertical="center"/>
    </xf>
    <xf numFmtId="167" fontId="0" fillId="0" borderId="19" xfId="91" applyNumberFormat="1" applyFont="1" applyBorder="1" applyAlignment="1">
      <alignment horizontal="centerContinuous" vertical="center"/>
    </xf>
    <xf numFmtId="0" fontId="29" fillId="0" borderId="0" xfId="0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center" vertical="center" wrapText="1"/>
    </xf>
    <xf numFmtId="44" fontId="29" fillId="0" borderId="0" xfId="91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center" vertical="center"/>
    </xf>
    <xf numFmtId="168" fontId="29" fillId="0" borderId="0" xfId="0" applyNumberFormat="1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0" fontId="33" fillId="25" borderId="2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24" borderId="11" xfId="0" applyFont="1" applyFill="1" applyBorder="1" applyAlignment="1">
      <alignment vertical="center"/>
    </xf>
    <xf numFmtId="9" fontId="29" fillId="0" borderId="0" xfId="92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44" fontId="29" fillId="0" borderId="0" xfId="9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18" xfId="0" applyFont="1" applyBorder="1" applyAlignment="1">
      <alignment horizontal="center"/>
    </xf>
  </cellXfs>
  <cellStyles count="9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 2" xfId="55"/>
    <cellStyle name="Comma 2 2" xfId="90"/>
    <cellStyle name="Currency" xfId="91" builtinId="4"/>
    <cellStyle name="Explanatory Text 2" xfId="56"/>
    <cellStyle name="Explanatory Text 3" xfId="57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89"/>
    <cellStyle name="Normal 2 2" xfId="74"/>
    <cellStyle name="Normal 2 3" xfId="75"/>
    <cellStyle name="Normal 3" xfId="76"/>
    <cellStyle name="Normal 4" xfId="88"/>
    <cellStyle name="Normal 6" xfId="77"/>
    <cellStyle name="Note 2" xfId="78"/>
    <cellStyle name="Note 3" xfId="79"/>
    <cellStyle name="Output 2" xfId="80"/>
    <cellStyle name="Output 3" xfId="81"/>
    <cellStyle name="Percent" xfId="92" builtinId="5"/>
    <cellStyle name="Title 2" xfId="82"/>
    <cellStyle name="Title 3" xfId="83"/>
    <cellStyle name="Total 2" xfId="84"/>
    <cellStyle name="Total 3" xfId="85"/>
    <cellStyle name="Warning Text 2" xfId="86"/>
    <cellStyle name="Warning Text 3" xfId="87"/>
  </cellStyles>
  <dxfs count="0"/>
  <tableStyles count="0" defaultTableStyle="TableStyleMedium9" defaultPivotStyle="PivotStyleLight16"/>
  <colors>
    <mruColors>
      <color rgb="FFFFFFFF"/>
      <color rgb="FF6DD9FF"/>
      <color rgb="FF2DC8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axId val="81762944"/>
        <c:axId val="81768832"/>
      </c:barChart>
      <c:catAx>
        <c:axId val="817629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768832"/>
        <c:crosses val="autoZero"/>
        <c:auto val="1"/>
        <c:lblAlgn val="ctr"/>
        <c:lblOffset val="100"/>
      </c:catAx>
      <c:valAx>
        <c:axId val="817688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76294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111331</xdr:colOff>
      <xdr:row>0</xdr:row>
      <xdr:rowOff>160812</xdr:rowOff>
    </xdr:from>
    <xdr:to>
      <xdr:col>2</xdr:col>
      <xdr:colOff>2733798</xdr:colOff>
      <xdr:row>3</xdr:row>
      <xdr:rowOff>235032</xdr:rowOff>
    </xdr:to>
    <xdr:pic>
      <xdr:nvPicPr>
        <xdr:cNvPr id="4" name="Picture 3" descr="Focus 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805" y="160812"/>
          <a:ext cx="3661558" cy="7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Q514"/>
  <sheetViews>
    <sheetView tabSelected="1" view="pageBreakPreview" zoomScale="77" zoomScaleSheetLayoutView="77" workbookViewId="0">
      <pane ySplit="5" topLeftCell="A6" activePane="bottomLeft" state="frozen"/>
      <selection pane="bottomLeft" activeCell="P7" sqref="P7"/>
    </sheetView>
  </sheetViews>
  <sheetFormatPr defaultRowHeight="15"/>
  <cols>
    <col min="1" max="1" width="4.44140625" customWidth="1"/>
    <col min="2" max="2" width="12.109375" customWidth="1"/>
    <col min="3" max="3" width="37.33203125" style="27" customWidth="1"/>
    <col min="4" max="4" width="8.33203125" customWidth="1"/>
    <col min="5" max="5" width="8.5546875" customWidth="1"/>
    <col min="6" max="6" width="9.33203125" customWidth="1"/>
    <col min="7" max="7" width="10.77734375" customWidth="1"/>
    <col min="8" max="8" width="10.77734375" style="56" customWidth="1"/>
    <col min="9" max="10" width="10.77734375" customWidth="1"/>
    <col min="11" max="11" width="10.77734375" style="75" customWidth="1"/>
    <col min="12" max="12" width="9.21875" bestFit="1" customWidth="1"/>
    <col min="13" max="13" width="10.5546875" style="56" customWidth="1"/>
    <col min="14" max="15" width="10.5546875" style="75" customWidth="1"/>
    <col min="16" max="16" width="11" style="75" customWidth="1"/>
  </cols>
  <sheetData>
    <row r="1" spans="1:17" ht="18.75">
      <c r="A1" s="103"/>
      <c r="B1" s="103"/>
      <c r="C1" s="103"/>
      <c r="F1" s="34" t="s">
        <v>13</v>
      </c>
      <c r="G1" s="12"/>
      <c r="H1" s="47"/>
      <c r="I1" s="12"/>
      <c r="J1" s="12"/>
      <c r="K1" s="65"/>
    </row>
    <row r="2" spans="1:17" ht="18.75" customHeight="1">
      <c r="A2" s="103"/>
      <c r="B2" s="103"/>
      <c r="C2" s="103"/>
      <c r="F2" s="100" t="s">
        <v>14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7" ht="18.75" customHeight="1">
      <c r="A3" s="103"/>
      <c r="B3" s="103"/>
      <c r="C3" s="103"/>
      <c r="F3" s="100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2"/>
    </row>
    <row r="4" spans="1:17" ht="18.75">
      <c r="A4" s="104"/>
      <c r="B4" s="104"/>
      <c r="C4" s="104"/>
      <c r="F4" s="34" t="s">
        <v>2</v>
      </c>
      <c r="G4" s="13"/>
      <c r="H4" s="48"/>
      <c r="I4" s="13"/>
      <c r="J4" s="13"/>
      <c r="K4" s="66"/>
    </row>
    <row r="5" spans="1:17" s="40" customFormat="1" ht="45.75" thickBot="1">
      <c r="A5" s="35" t="s">
        <v>3</v>
      </c>
      <c r="B5" s="36" t="s">
        <v>12</v>
      </c>
      <c r="C5" s="37" t="s">
        <v>0</v>
      </c>
      <c r="D5" s="38" t="s">
        <v>4</v>
      </c>
      <c r="E5" s="37" t="s">
        <v>5</v>
      </c>
      <c r="F5" s="37" t="s">
        <v>6</v>
      </c>
      <c r="G5" s="37" t="s">
        <v>7</v>
      </c>
      <c r="H5" s="57" t="s">
        <v>27</v>
      </c>
      <c r="I5" s="49" t="s">
        <v>26</v>
      </c>
      <c r="J5" s="37" t="s">
        <v>21</v>
      </c>
      <c r="K5" s="67" t="s">
        <v>22</v>
      </c>
      <c r="L5" s="37" t="s">
        <v>23</v>
      </c>
      <c r="M5" s="49" t="s">
        <v>28</v>
      </c>
      <c r="N5" s="80" t="s">
        <v>24</v>
      </c>
      <c r="O5" s="67" t="s">
        <v>25</v>
      </c>
      <c r="P5" s="82" t="s">
        <v>8</v>
      </c>
      <c r="Q5" s="39"/>
    </row>
    <row r="6" spans="1:17" s="40" customFormat="1" ht="16.5" thickBot="1">
      <c r="A6" s="41" t="str">
        <f>IF(F6&lt;&gt;"",1+MAX(#REF!),"")</f>
        <v/>
      </c>
      <c r="B6" s="42" t="s">
        <v>61</v>
      </c>
      <c r="C6" s="43" t="s">
        <v>62</v>
      </c>
      <c r="D6" s="44"/>
      <c r="E6" s="44"/>
      <c r="F6" s="44"/>
      <c r="G6" s="44"/>
      <c r="H6" s="50"/>
      <c r="I6" s="44"/>
      <c r="J6" s="44"/>
      <c r="K6" s="68"/>
      <c r="L6" s="44"/>
      <c r="M6" s="50"/>
      <c r="N6" s="68"/>
      <c r="O6" s="68"/>
      <c r="P6" s="83">
        <f>SUM(N8:N39)</f>
        <v>29358.114401827355</v>
      </c>
    </row>
    <row r="7" spans="1:17" ht="15.75">
      <c r="A7" s="24" t="str">
        <f>IF(F7&lt;&gt;"",1+MAX($A$6:A6),"")</f>
        <v/>
      </c>
      <c r="B7" s="7"/>
      <c r="C7" s="28"/>
      <c r="D7" s="23"/>
      <c r="E7" s="26"/>
      <c r="F7" s="23"/>
      <c r="G7" s="22"/>
      <c r="H7" s="51"/>
      <c r="I7" s="22"/>
      <c r="J7" s="22"/>
      <c r="K7" s="69"/>
      <c r="L7" s="8"/>
      <c r="M7" s="61" t="s">
        <v>20</v>
      </c>
      <c r="N7" s="81"/>
      <c r="O7" s="76">
        <v>58</v>
      </c>
      <c r="P7" s="84"/>
    </row>
    <row r="8" spans="1:17" ht="15.75">
      <c r="A8" s="24" t="str">
        <f>IF(F8&lt;&gt;"",1+MAX($A$6:A7),"")</f>
        <v/>
      </c>
      <c r="B8" s="7"/>
      <c r="C8" s="45" t="s">
        <v>32</v>
      </c>
      <c r="D8" s="23"/>
      <c r="E8" s="26"/>
      <c r="F8" s="23"/>
      <c r="G8" s="22"/>
      <c r="H8" s="51"/>
      <c r="I8" s="22"/>
      <c r="J8" s="22"/>
      <c r="K8" s="69"/>
      <c r="L8" s="22"/>
      <c r="M8" s="33"/>
      <c r="N8" s="77"/>
      <c r="O8" s="77"/>
      <c r="P8" s="84"/>
    </row>
    <row r="9" spans="1:17" ht="15.75">
      <c r="A9" s="24">
        <f>IF(F9&lt;&gt;"",1+MAX($A$6:A8),"")</f>
        <v>1</v>
      </c>
      <c r="B9" s="25"/>
      <c r="C9" s="46" t="s">
        <v>33</v>
      </c>
      <c r="D9" s="93">
        <f>(12*1.33*2)</f>
        <v>31.92</v>
      </c>
      <c r="E9" s="60">
        <v>0</v>
      </c>
      <c r="F9" s="90">
        <f t="shared" ref="F9:F18" si="0">(1+E9)*D9</f>
        <v>31.92</v>
      </c>
      <c r="G9" s="90" t="s">
        <v>34</v>
      </c>
      <c r="H9" s="92">
        <v>0.9140299999999999</v>
      </c>
      <c r="I9" s="92">
        <f t="shared" ref="I9:I18" si="1">F9*H9</f>
        <v>29.175837599999998</v>
      </c>
      <c r="J9" s="64">
        <v>5.5E-2</v>
      </c>
      <c r="K9" s="70">
        <f>$O$7</f>
        <v>58</v>
      </c>
      <c r="L9" s="91">
        <f t="shared" ref="L9:L18" si="2">J9*F9</f>
        <v>1.7556</v>
      </c>
      <c r="M9" s="51">
        <f t="shared" ref="M9:M18" si="3">L9*K9</f>
        <v>101.8248</v>
      </c>
      <c r="N9" s="77">
        <f t="shared" ref="N9:N18" si="4">M9+I9</f>
        <v>131.0006376</v>
      </c>
      <c r="O9" s="77"/>
      <c r="P9" s="85"/>
      <c r="Q9" s="5"/>
    </row>
    <row r="10" spans="1:17" ht="15.75">
      <c r="A10" s="24">
        <f>IF(F10&lt;&gt;"",1+MAX($A$6:A9),"")</f>
        <v>2</v>
      </c>
      <c r="B10" s="25"/>
      <c r="C10" s="46" t="s">
        <v>35</v>
      </c>
      <c r="D10" s="93">
        <f>(226.52*2*1)</f>
        <v>453.04</v>
      </c>
      <c r="E10" s="60">
        <v>0</v>
      </c>
      <c r="F10" s="90">
        <f t="shared" si="0"/>
        <v>453.04</v>
      </c>
      <c r="G10" s="90" t="s">
        <v>34</v>
      </c>
      <c r="H10" s="92">
        <v>0.9140299999999999</v>
      </c>
      <c r="I10" s="92">
        <f t="shared" si="1"/>
        <v>414.09215119999999</v>
      </c>
      <c r="J10" s="64">
        <v>5.5E-2</v>
      </c>
      <c r="K10" s="70">
        <f t="shared" ref="K10:K18" si="5">$O$7</f>
        <v>58</v>
      </c>
      <c r="L10" s="91">
        <f t="shared" si="2"/>
        <v>24.917200000000001</v>
      </c>
      <c r="M10" s="51">
        <f t="shared" si="3"/>
        <v>1445.1976</v>
      </c>
      <c r="N10" s="77">
        <f t="shared" si="4"/>
        <v>1859.2897512</v>
      </c>
      <c r="O10" s="77"/>
      <c r="P10" s="85"/>
      <c r="Q10" s="5"/>
    </row>
    <row r="11" spans="1:17" ht="15.75">
      <c r="A11" s="24">
        <f>IF(F11&lt;&gt;"",1+MAX($A$6:A10),"")</f>
        <v>3</v>
      </c>
      <c r="B11" s="25"/>
      <c r="C11" s="46" t="s">
        <v>36</v>
      </c>
      <c r="D11" s="93">
        <f>(43.16*2*0.667)</f>
        <v>57.57544</v>
      </c>
      <c r="E11" s="60">
        <v>0</v>
      </c>
      <c r="F11" s="90">
        <f t="shared" si="0"/>
        <v>57.57544</v>
      </c>
      <c r="G11" s="90" t="s">
        <v>34</v>
      </c>
      <c r="H11" s="92">
        <v>0.9140299999999999</v>
      </c>
      <c r="I11" s="92">
        <f t="shared" si="1"/>
        <v>52.625679423199998</v>
      </c>
      <c r="J11" s="64">
        <v>5.5E-2</v>
      </c>
      <c r="K11" s="70">
        <f t="shared" si="5"/>
        <v>58</v>
      </c>
      <c r="L11" s="91">
        <f t="shared" si="2"/>
        <v>3.1666492000000002</v>
      </c>
      <c r="M11" s="51">
        <f t="shared" si="3"/>
        <v>183.66565360000001</v>
      </c>
      <c r="N11" s="77">
        <f t="shared" si="4"/>
        <v>236.29133302320002</v>
      </c>
      <c r="O11" s="77"/>
      <c r="P11" s="85"/>
      <c r="Q11" s="5"/>
    </row>
    <row r="12" spans="1:17" ht="15.75">
      <c r="A12" s="24">
        <f>IF(F12&lt;&gt;"",1+MAX($A$6:A11),"")</f>
        <v>4</v>
      </c>
      <c r="B12" s="25"/>
      <c r="C12" s="46" t="s">
        <v>37</v>
      </c>
      <c r="D12" s="93">
        <v>56.23</v>
      </c>
      <c r="E12" s="60">
        <v>0</v>
      </c>
      <c r="F12" s="90">
        <f t="shared" si="0"/>
        <v>56.23</v>
      </c>
      <c r="G12" s="90" t="s">
        <v>34</v>
      </c>
      <c r="H12" s="92">
        <v>0.9140299999999999</v>
      </c>
      <c r="I12" s="92">
        <f t="shared" si="1"/>
        <v>51.395906899999993</v>
      </c>
      <c r="J12" s="64">
        <v>5.5E-2</v>
      </c>
      <c r="K12" s="70">
        <f t="shared" si="5"/>
        <v>58</v>
      </c>
      <c r="L12" s="91">
        <f t="shared" si="2"/>
        <v>3.0926499999999999</v>
      </c>
      <c r="M12" s="51">
        <f t="shared" si="3"/>
        <v>179.37369999999999</v>
      </c>
      <c r="N12" s="77">
        <f t="shared" si="4"/>
        <v>230.76960689999999</v>
      </c>
      <c r="O12" s="77"/>
      <c r="P12" s="85"/>
      <c r="Q12" s="5"/>
    </row>
    <row r="13" spans="1:17" ht="15.75">
      <c r="A13" s="24">
        <f>IF(F13&lt;&gt;"",1+MAX($A$6:A12),"")</f>
        <v>5</v>
      </c>
      <c r="B13" s="25"/>
      <c r="C13" s="46" t="s">
        <v>38</v>
      </c>
      <c r="D13" s="93">
        <f>(3.34*8*4)</f>
        <v>106.88</v>
      </c>
      <c r="E13" s="60">
        <v>0</v>
      </c>
      <c r="F13" s="90">
        <f t="shared" si="0"/>
        <v>106.88</v>
      </c>
      <c r="G13" s="90" t="s">
        <v>34</v>
      </c>
      <c r="H13" s="92">
        <v>0.9140299999999999</v>
      </c>
      <c r="I13" s="92">
        <f t="shared" si="1"/>
        <v>97.691526399999987</v>
      </c>
      <c r="J13" s="64">
        <v>5.5E-2</v>
      </c>
      <c r="K13" s="70">
        <f t="shared" si="5"/>
        <v>58</v>
      </c>
      <c r="L13" s="91">
        <f t="shared" si="2"/>
        <v>5.8784000000000001</v>
      </c>
      <c r="M13" s="51">
        <f t="shared" si="3"/>
        <v>340.94720000000001</v>
      </c>
      <c r="N13" s="77">
        <f t="shared" si="4"/>
        <v>438.6387264</v>
      </c>
      <c r="O13" s="77"/>
      <c r="P13" s="85"/>
      <c r="Q13" s="5"/>
    </row>
    <row r="14" spans="1:17" ht="15.75">
      <c r="A14" s="24">
        <f>IF(F14&lt;&gt;"",1+MAX($A$6:A13),"")</f>
        <v>6</v>
      </c>
      <c r="B14" s="25"/>
      <c r="C14" s="46" t="s">
        <v>39</v>
      </c>
      <c r="D14" s="93">
        <f>(3.65*8*2)</f>
        <v>58.4</v>
      </c>
      <c r="E14" s="60">
        <v>0</v>
      </c>
      <c r="F14" s="90">
        <f t="shared" si="0"/>
        <v>58.4</v>
      </c>
      <c r="G14" s="90" t="s">
        <v>34</v>
      </c>
      <c r="H14" s="92">
        <v>0.9140299999999999</v>
      </c>
      <c r="I14" s="92">
        <f t="shared" si="1"/>
        <v>53.37935199999999</v>
      </c>
      <c r="J14" s="64">
        <v>5.5E-2</v>
      </c>
      <c r="K14" s="70">
        <f t="shared" si="5"/>
        <v>58</v>
      </c>
      <c r="L14" s="91">
        <f t="shared" si="2"/>
        <v>3.2119999999999997</v>
      </c>
      <c r="M14" s="51">
        <f t="shared" si="3"/>
        <v>186.29599999999999</v>
      </c>
      <c r="N14" s="77">
        <f t="shared" si="4"/>
        <v>239.67535199999998</v>
      </c>
      <c r="O14" s="77"/>
      <c r="P14" s="85"/>
      <c r="Q14" s="5"/>
    </row>
    <row r="15" spans="1:17" ht="15.75">
      <c r="A15" s="24">
        <f>IF(F15&lt;&gt;"",1+MAX($A$6:A14),"")</f>
        <v>7</v>
      </c>
      <c r="B15" s="25"/>
      <c r="C15" s="46" t="s">
        <v>40</v>
      </c>
      <c r="D15" s="93">
        <f>((222+222+0.667)*1)</f>
        <v>444.66699999999997</v>
      </c>
      <c r="E15" s="60">
        <v>0</v>
      </c>
      <c r="F15" s="90">
        <f t="shared" si="0"/>
        <v>444.66699999999997</v>
      </c>
      <c r="G15" s="90" t="s">
        <v>34</v>
      </c>
      <c r="H15" s="92">
        <v>0.9140299999999999</v>
      </c>
      <c r="I15" s="92">
        <f t="shared" si="1"/>
        <v>406.43897800999991</v>
      </c>
      <c r="J15" s="64">
        <v>5.5E-2</v>
      </c>
      <c r="K15" s="70">
        <f t="shared" si="5"/>
        <v>58</v>
      </c>
      <c r="L15" s="91">
        <f t="shared" si="2"/>
        <v>24.456685</v>
      </c>
      <c r="M15" s="51">
        <f t="shared" si="3"/>
        <v>1418.4877300000001</v>
      </c>
      <c r="N15" s="77">
        <f t="shared" si="4"/>
        <v>1824.9267080099999</v>
      </c>
      <c r="O15" s="77"/>
      <c r="P15" s="85"/>
      <c r="Q15" s="5"/>
    </row>
    <row r="16" spans="1:17" ht="15.75">
      <c r="A16" s="24">
        <f>IF(F16&lt;&gt;"",1+MAX($A$6:A15),"")</f>
        <v>8</v>
      </c>
      <c r="B16" s="25"/>
      <c r="C16" s="46" t="s">
        <v>41</v>
      </c>
      <c r="D16" s="93">
        <f>((10.77+10.77+0.667)*1)</f>
        <v>22.207000000000001</v>
      </c>
      <c r="E16" s="60">
        <v>0</v>
      </c>
      <c r="F16" s="90">
        <f t="shared" si="0"/>
        <v>22.207000000000001</v>
      </c>
      <c r="G16" s="90" t="s">
        <v>34</v>
      </c>
      <c r="H16" s="92">
        <v>0.9140299999999999</v>
      </c>
      <c r="I16" s="92">
        <f t="shared" si="1"/>
        <v>20.29786421</v>
      </c>
      <c r="J16" s="64">
        <v>5.5E-2</v>
      </c>
      <c r="K16" s="70">
        <f t="shared" si="5"/>
        <v>58</v>
      </c>
      <c r="L16" s="91">
        <f t="shared" si="2"/>
        <v>1.2213849999999999</v>
      </c>
      <c r="M16" s="51">
        <f t="shared" si="3"/>
        <v>70.840329999999994</v>
      </c>
      <c r="N16" s="77">
        <f t="shared" si="4"/>
        <v>91.138194209999995</v>
      </c>
      <c r="O16" s="77"/>
      <c r="P16" s="85"/>
      <c r="Q16" s="5"/>
    </row>
    <row r="17" spans="1:17" ht="15.75">
      <c r="A17" s="24">
        <f>IF(F17&lt;&gt;"",1+MAX($A$6:A16),"")</f>
        <v>9</v>
      </c>
      <c r="B17" s="25"/>
      <c r="C17" s="46" t="s">
        <v>42</v>
      </c>
      <c r="D17" s="93">
        <f>((7.26+7.26+0.667)*1)</f>
        <v>15.186999999999999</v>
      </c>
      <c r="E17" s="60">
        <v>0</v>
      </c>
      <c r="F17" s="90">
        <f t="shared" si="0"/>
        <v>15.186999999999999</v>
      </c>
      <c r="G17" s="90" t="s">
        <v>34</v>
      </c>
      <c r="H17" s="92">
        <v>0.9140299999999999</v>
      </c>
      <c r="I17" s="92">
        <f t="shared" si="1"/>
        <v>13.881373609999997</v>
      </c>
      <c r="J17" s="64">
        <v>5.5E-2</v>
      </c>
      <c r="K17" s="70">
        <f t="shared" si="5"/>
        <v>58</v>
      </c>
      <c r="L17" s="91">
        <f t="shared" si="2"/>
        <v>0.83528499999999994</v>
      </c>
      <c r="M17" s="51">
        <f t="shared" si="3"/>
        <v>48.446529999999996</v>
      </c>
      <c r="N17" s="77">
        <f t="shared" si="4"/>
        <v>62.327903609999993</v>
      </c>
      <c r="O17" s="77"/>
      <c r="P17" s="85"/>
      <c r="Q17" s="5"/>
    </row>
    <row r="18" spans="1:17" ht="15.75">
      <c r="A18" s="24">
        <f>IF(F18&lt;&gt;"",1+MAX($A$6:A17),"")</f>
        <v>10</v>
      </c>
      <c r="B18" s="25"/>
      <c r="C18" s="46" t="s">
        <v>43</v>
      </c>
      <c r="D18" s="93">
        <f>((10.53+10.53+0.667)*1)</f>
        <v>21.727</v>
      </c>
      <c r="E18" s="60">
        <v>0</v>
      </c>
      <c r="F18" s="90">
        <f t="shared" si="0"/>
        <v>21.727</v>
      </c>
      <c r="G18" s="90" t="s">
        <v>34</v>
      </c>
      <c r="H18" s="92">
        <v>0.9140299999999999</v>
      </c>
      <c r="I18" s="92">
        <f t="shared" si="1"/>
        <v>19.859129809999999</v>
      </c>
      <c r="J18" s="64">
        <v>5.5E-2</v>
      </c>
      <c r="K18" s="70">
        <f t="shared" si="5"/>
        <v>58</v>
      </c>
      <c r="L18" s="91">
        <f t="shared" si="2"/>
        <v>1.194985</v>
      </c>
      <c r="M18" s="51">
        <f t="shared" si="3"/>
        <v>69.309129999999996</v>
      </c>
      <c r="N18" s="77">
        <f t="shared" si="4"/>
        <v>89.168259809999995</v>
      </c>
      <c r="O18" s="77"/>
      <c r="P18" s="85"/>
      <c r="Q18" s="5"/>
    </row>
    <row r="19" spans="1:17" ht="15.75">
      <c r="A19" s="24" t="str">
        <f>IF(F19&lt;&gt;"",1+MAX($A$6:A18),"")</f>
        <v/>
      </c>
      <c r="B19" s="25"/>
      <c r="C19" s="46"/>
      <c r="D19" s="22"/>
      <c r="E19" s="60"/>
      <c r="F19" s="90"/>
      <c r="G19" s="90"/>
      <c r="H19" s="92"/>
      <c r="I19" s="92"/>
      <c r="J19" s="64"/>
      <c r="K19" s="70"/>
      <c r="L19" s="91"/>
      <c r="M19" s="51"/>
      <c r="N19" s="77"/>
      <c r="O19" s="77"/>
      <c r="P19" s="85"/>
      <c r="Q19" s="5"/>
    </row>
    <row r="20" spans="1:17" ht="15.75">
      <c r="A20" s="24" t="str">
        <f>IF(F20&lt;&gt;"",1+MAX($A$6:A19),"")</f>
        <v/>
      </c>
      <c r="B20" s="7"/>
      <c r="C20" s="45" t="s">
        <v>44</v>
      </c>
      <c r="D20" s="23"/>
      <c r="E20" s="26"/>
      <c r="F20" s="23"/>
      <c r="G20" s="22"/>
      <c r="H20" s="51"/>
      <c r="I20" s="22"/>
      <c r="J20" s="22"/>
      <c r="K20" s="69"/>
      <c r="L20" s="22"/>
      <c r="M20" s="33"/>
      <c r="N20" s="77"/>
      <c r="O20" s="77"/>
      <c r="P20" s="84"/>
    </row>
    <row r="21" spans="1:17" ht="30">
      <c r="A21" s="24">
        <f>IF(F21&lt;&gt;"",1+MAX($A$6:A20),"")</f>
        <v>11</v>
      </c>
      <c r="B21" s="25"/>
      <c r="C21" s="46" t="s">
        <v>45</v>
      </c>
      <c r="D21" s="93">
        <f>(3*3*1.33*2)/27</f>
        <v>0.88666666666666671</v>
      </c>
      <c r="E21" s="60">
        <v>0.08</v>
      </c>
      <c r="F21" s="90">
        <f t="shared" ref="F21:F24" si="6">(1+E21)*D21</f>
        <v>0.95760000000000012</v>
      </c>
      <c r="G21" s="90" t="s">
        <v>46</v>
      </c>
      <c r="H21" s="92">
        <v>548.41800000000001</v>
      </c>
      <c r="I21" s="92">
        <f t="shared" ref="I21:I24" si="7">F21*H21</f>
        <v>525.16507680000007</v>
      </c>
      <c r="J21" s="64">
        <v>2.4300000000000002</v>
      </c>
      <c r="K21" s="70">
        <f t="shared" ref="K21:K24" si="8">$O$7</f>
        <v>58</v>
      </c>
      <c r="L21" s="91">
        <f t="shared" ref="L21:L24" si="9">J21*F21</f>
        <v>2.3269680000000004</v>
      </c>
      <c r="M21" s="51">
        <f t="shared" ref="M21:M24" si="10">L21*K21</f>
        <v>134.96414400000003</v>
      </c>
      <c r="N21" s="77">
        <f t="shared" ref="N21:N24" si="11">M21+I21</f>
        <v>660.1292208000001</v>
      </c>
      <c r="O21" s="77"/>
      <c r="P21" s="85"/>
      <c r="Q21" s="5"/>
    </row>
    <row r="22" spans="1:17" ht="30">
      <c r="A22" s="24">
        <f>IF(F22&lt;&gt;"",1+MAX($A$6:A21),"")</f>
        <v>12</v>
      </c>
      <c r="B22" s="25"/>
      <c r="C22" s="46" t="s">
        <v>47</v>
      </c>
      <c r="D22" s="93">
        <f>(226.52*1.33*1)/27</f>
        <v>11.158207407407408</v>
      </c>
      <c r="E22" s="60">
        <v>0.08</v>
      </c>
      <c r="F22" s="90">
        <f t="shared" si="6"/>
        <v>12.050864000000002</v>
      </c>
      <c r="G22" s="90" t="s">
        <v>46</v>
      </c>
      <c r="H22" s="92">
        <v>548.41800000000001</v>
      </c>
      <c r="I22" s="92">
        <f t="shared" si="7"/>
        <v>6608.9107331520017</v>
      </c>
      <c r="J22" s="64">
        <v>2.4300000000000002</v>
      </c>
      <c r="K22" s="70">
        <f t="shared" si="8"/>
        <v>58</v>
      </c>
      <c r="L22" s="91">
        <f t="shared" si="9"/>
        <v>29.283599520000006</v>
      </c>
      <c r="M22" s="51">
        <f t="shared" si="10"/>
        <v>1698.4487721600003</v>
      </c>
      <c r="N22" s="77">
        <f t="shared" si="11"/>
        <v>8307.3595053120025</v>
      </c>
      <c r="O22" s="77"/>
      <c r="P22" s="85"/>
      <c r="Q22" s="5"/>
    </row>
    <row r="23" spans="1:17" ht="30">
      <c r="A23" s="24">
        <f>IF(F23&lt;&gt;"",1+MAX($A$6:A22),"")</f>
        <v>13</v>
      </c>
      <c r="B23" s="25"/>
      <c r="C23" s="46" t="s">
        <v>48</v>
      </c>
      <c r="D23" s="93">
        <f>(43.16*0.667*0.667)/27</f>
        <v>0.71116330518518522</v>
      </c>
      <c r="E23" s="60">
        <v>0.08</v>
      </c>
      <c r="F23" s="90">
        <f t="shared" si="6"/>
        <v>0.76805636960000012</v>
      </c>
      <c r="G23" s="90" t="s">
        <v>46</v>
      </c>
      <c r="H23" s="92">
        <v>548.41800000000001</v>
      </c>
      <c r="I23" s="92">
        <f t="shared" si="7"/>
        <v>421.2159381032929</v>
      </c>
      <c r="J23" s="64">
        <v>2.4300000000000002</v>
      </c>
      <c r="K23" s="70">
        <f t="shared" si="8"/>
        <v>58</v>
      </c>
      <c r="L23" s="91">
        <f t="shared" si="9"/>
        <v>1.8663769781280004</v>
      </c>
      <c r="M23" s="51">
        <f t="shared" si="10"/>
        <v>108.24986473142403</v>
      </c>
      <c r="N23" s="77">
        <f t="shared" si="11"/>
        <v>529.4658028347169</v>
      </c>
      <c r="O23" s="77"/>
      <c r="P23" s="85"/>
      <c r="Q23" s="5"/>
    </row>
    <row r="24" spans="1:17" ht="15.75">
      <c r="A24" s="24">
        <f>IF(F24&lt;&gt;"",1+MAX($A$6:A23),"")</f>
        <v>14</v>
      </c>
      <c r="B24" s="25"/>
      <c r="C24" s="46" t="s">
        <v>49</v>
      </c>
      <c r="D24" s="93">
        <f>(227*0.19)/27</f>
        <v>1.5974074074074076</v>
      </c>
      <c r="E24" s="60">
        <v>0.08</v>
      </c>
      <c r="F24" s="90">
        <f t="shared" si="6"/>
        <v>1.7252000000000003</v>
      </c>
      <c r="G24" s="90" t="s">
        <v>46</v>
      </c>
      <c r="H24" s="92">
        <v>548.41800000000001</v>
      </c>
      <c r="I24" s="92">
        <f t="shared" si="7"/>
        <v>946.13073360000021</v>
      </c>
      <c r="J24" s="64">
        <v>2.4300000000000002</v>
      </c>
      <c r="K24" s="70">
        <f t="shared" si="8"/>
        <v>58</v>
      </c>
      <c r="L24" s="91">
        <f t="shared" si="9"/>
        <v>4.1922360000000012</v>
      </c>
      <c r="M24" s="51">
        <f t="shared" si="10"/>
        <v>243.14968800000008</v>
      </c>
      <c r="N24" s="77">
        <f t="shared" si="11"/>
        <v>1189.2804216000004</v>
      </c>
      <c r="O24" s="77"/>
      <c r="P24" s="85"/>
      <c r="Q24" s="5"/>
    </row>
    <row r="25" spans="1:17" ht="15.75">
      <c r="A25" s="24" t="str">
        <f>IF(F25&lt;&gt;"",1+MAX($A$6:A24),"")</f>
        <v/>
      </c>
      <c r="B25" s="25"/>
      <c r="C25" s="46"/>
      <c r="D25" s="22"/>
      <c r="E25" s="60"/>
      <c r="F25" s="90"/>
      <c r="G25" s="90"/>
      <c r="H25" s="92"/>
      <c r="I25" s="92"/>
      <c r="J25" s="64"/>
      <c r="K25" s="70"/>
      <c r="L25" s="91"/>
      <c r="M25" s="51"/>
      <c r="N25" s="77"/>
      <c r="O25" s="77"/>
      <c r="P25" s="85"/>
      <c r="Q25" s="5"/>
    </row>
    <row r="26" spans="1:17" ht="15.75">
      <c r="A26" s="24" t="str">
        <f>IF(F26&lt;&gt;"",1+MAX($A$6:A25),"")</f>
        <v/>
      </c>
      <c r="B26" s="7"/>
      <c r="C26" s="45" t="s">
        <v>50</v>
      </c>
      <c r="D26" s="23"/>
      <c r="E26" s="26"/>
      <c r="F26" s="23"/>
      <c r="G26" s="22"/>
      <c r="H26" s="51"/>
      <c r="I26" s="22"/>
      <c r="J26" s="22"/>
      <c r="K26" s="69"/>
      <c r="L26" s="22"/>
      <c r="M26" s="33"/>
      <c r="N26" s="77"/>
      <c r="O26" s="77"/>
      <c r="P26" s="84"/>
    </row>
    <row r="27" spans="1:17" ht="45">
      <c r="A27" s="24">
        <f>IF(F27&lt;&gt;"",1+MAX($A$6:A26),"")</f>
        <v>15</v>
      </c>
      <c r="B27" s="25"/>
      <c r="C27" s="46" t="s">
        <v>51</v>
      </c>
      <c r="D27" s="22">
        <v>1783</v>
      </c>
      <c r="E27" s="60">
        <v>0.05</v>
      </c>
      <c r="F27" s="90">
        <f t="shared" ref="F27" si="12">(1+E27)*D27</f>
        <v>1872.15</v>
      </c>
      <c r="G27" s="90" t="s">
        <v>34</v>
      </c>
      <c r="H27" s="92">
        <v>2.75</v>
      </c>
      <c r="I27" s="92">
        <f t="shared" ref="I27" si="13">F27*H27</f>
        <v>5148.4125000000004</v>
      </c>
      <c r="J27" s="64">
        <v>2.1000000000000001E-2</v>
      </c>
      <c r="K27" s="70">
        <f t="shared" ref="K27" si="14">$O$7</f>
        <v>58</v>
      </c>
      <c r="L27" s="91">
        <f t="shared" ref="L27" si="15">J27*F27</f>
        <v>39.315150000000003</v>
      </c>
      <c r="M27" s="51">
        <f t="shared" ref="M27" si="16">L27*K27</f>
        <v>2280.2787000000003</v>
      </c>
      <c r="N27" s="77">
        <f t="shared" ref="N27" si="17">M27+I27</f>
        <v>7428.6912000000011</v>
      </c>
      <c r="O27" s="77"/>
      <c r="P27" s="85"/>
      <c r="Q27" s="5"/>
    </row>
    <row r="28" spans="1:17" ht="15.75">
      <c r="A28" s="24" t="str">
        <f>IF(F28&lt;&gt;"",1+MAX($A$6:A27),"")</f>
        <v/>
      </c>
      <c r="B28" s="25"/>
      <c r="C28" s="46"/>
      <c r="D28" s="22"/>
      <c r="E28" s="60"/>
      <c r="F28" s="90"/>
      <c r="G28" s="90"/>
      <c r="H28" s="92"/>
      <c r="I28" s="92"/>
      <c r="J28" s="64"/>
      <c r="K28" s="70"/>
      <c r="L28" s="91"/>
      <c r="M28" s="51"/>
      <c r="N28" s="77"/>
      <c r="O28" s="77"/>
      <c r="P28" s="85"/>
      <c r="Q28" s="5"/>
    </row>
    <row r="29" spans="1:17" ht="15.75">
      <c r="A29" s="24" t="str">
        <f>IF(F29&lt;&gt;"",1+MAX($A$6:A28),"")</f>
        <v/>
      </c>
      <c r="B29" s="7"/>
      <c r="C29" s="45" t="s">
        <v>52</v>
      </c>
      <c r="D29" s="23"/>
      <c r="E29" s="26"/>
      <c r="F29" s="23"/>
      <c r="G29" s="22"/>
      <c r="H29" s="51"/>
      <c r="I29" s="22"/>
      <c r="J29" s="22"/>
      <c r="K29" s="69"/>
      <c r="L29" s="22"/>
      <c r="M29" s="33"/>
      <c r="N29" s="77"/>
      <c r="O29" s="77"/>
      <c r="P29" s="84"/>
    </row>
    <row r="30" spans="1:17" ht="30">
      <c r="A30" s="24">
        <f>IF(F30&lt;&gt;"",1+MAX($A$6:A29),"")</f>
        <v>16</v>
      </c>
      <c r="B30" s="25"/>
      <c r="C30" s="46" t="s">
        <v>53</v>
      </c>
      <c r="D30" s="93">
        <f>(0.667*1*8*4)/27</f>
        <v>0.79051851851851851</v>
      </c>
      <c r="E30" s="60">
        <v>0.08</v>
      </c>
      <c r="F30" s="90">
        <f t="shared" ref="F30:F31" si="18">(1+E30)*D30</f>
        <v>0.85376000000000007</v>
      </c>
      <c r="G30" s="90" t="s">
        <v>46</v>
      </c>
      <c r="H30" s="92">
        <v>548.41800000000001</v>
      </c>
      <c r="I30" s="92">
        <f t="shared" ref="I30:I31" si="19">F30*H30</f>
        <v>468.21735168000004</v>
      </c>
      <c r="J30" s="64">
        <v>2.4300000000000002</v>
      </c>
      <c r="K30" s="70">
        <f t="shared" ref="K30:K31" si="20">$O$7</f>
        <v>58</v>
      </c>
      <c r="L30" s="91">
        <f t="shared" ref="L30:L31" si="21">J30*F30</f>
        <v>2.0746368000000004</v>
      </c>
      <c r="M30" s="51">
        <f t="shared" ref="M30:M31" si="22">L30*K30</f>
        <v>120.32893440000002</v>
      </c>
      <c r="N30" s="77">
        <f t="shared" ref="N30:N31" si="23">M30+I30</f>
        <v>588.54628608000007</v>
      </c>
      <c r="O30" s="77"/>
      <c r="P30" s="85"/>
      <c r="Q30" s="5"/>
    </row>
    <row r="31" spans="1:17" ht="30">
      <c r="A31" s="24">
        <f>IF(F31&lt;&gt;"",1+MAX($A$6:A30),"")</f>
        <v>17</v>
      </c>
      <c r="B31" s="25"/>
      <c r="C31" s="46" t="s">
        <v>54</v>
      </c>
      <c r="D31" s="93">
        <f>(0.667*1.16*8*2)/27</f>
        <v>0.45850074074074071</v>
      </c>
      <c r="E31" s="60">
        <v>0.08</v>
      </c>
      <c r="F31" s="90">
        <f t="shared" si="18"/>
        <v>0.49518079999999998</v>
      </c>
      <c r="G31" s="90" t="s">
        <v>46</v>
      </c>
      <c r="H31" s="92">
        <v>548.41800000000001</v>
      </c>
      <c r="I31" s="92">
        <f t="shared" si="19"/>
        <v>271.56606397439998</v>
      </c>
      <c r="J31" s="64">
        <v>2.4300000000000002</v>
      </c>
      <c r="K31" s="70">
        <f t="shared" si="20"/>
        <v>58</v>
      </c>
      <c r="L31" s="91">
        <f t="shared" si="21"/>
        <v>1.2032893440000001</v>
      </c>
      <c r="M31" s="51">
        <f t="shared" si="22"/>
        <v>69.790781952000003</v>
      </c>
      <c r="N31" s="77">
        <f t="shared" si="23"/>
        <v>341.35684592639996</v>
      </c>
      <c r="O31" s="77"/>
      <c r="P31" s="85"/>
      <c r="Q31" s="5"/>
    </row>
    <row r="32" spans="1:17" ht="15.75">
      <c r="A32" s="24" t="str">
        <f>IF(F32&lt;&gt;"",1+MAX($A$6:A31),"")</f>
        <v/>
      </c>
      <c r="B32" s="25"/>
      <c r="C32" s="46"/>
      <c r="D32" s="22"/>
      <c r="E32" s="60"/>
      <c r="F32" s="90"/>
      <c r="G32" s="90"/>
      <c r="H32" s="92"/>
      <c r="I32" s="92"/>
      <c r="J32" s="64"/>
      <c r="K32" s="70"/>
      <c r="L32" s="91"/>
      <c r="M32" s="51"/>
      <c r="N32" s="77"/>
      <c r="O32" s="77"/>
      <c r="P32" s="85"/>
      <c r="Q32" s="5"/>
    </row>
    <row r="33" spans="1:17" ht="15.75">
      <c r="A33" s="24" t="str">
        <f>IF(F33&lt;&gt;"",1+MAX($A$6:A32),"")</f>
        <v/>
      </c>
      <c r="B33" s="7"/>
      <c r="C33" s="45" t="s">
        <v>55</v>
      </c>
      <c r="D33" s="23"/>
      <c r="E33" s="26"/>
      <c r="F33" s="23"/>
      <c r="G33" s="22"/>
      <c r="H33" s="51"/>
      <c r="I33" s="22"/>
      <c r="J33" s="22"/>
      <c r="K33" s="69"/>
      <c r="L33" s="22"/>
      <c r="M33" s="33"/>
      <c r="N33" s="77"/>
      <c r="O33" s="77"/>
      <c r="P33" s="84"/>
    </row>
    <row r="34" spans="1:17" ht="30">
      <c r="A34" s="24">
        <f>IF(F34&lt;&gt;"",1+MAX($A$6:A33),"")</f>
        <v>18</v>
      </c>
      <c r="B34" s="25"/>
      <c r="C34" s="46" t="s">
        <v>56</v>
      </c>
      <c r="D34" s="93">
        <f>(222*0.667*1)/27</f>
        <v>5.4842222222222228</v>
      </c>
      <c r="E34" s="60">
        <v>0.08</v>
      </c>
      <c r="F34" s="90">
        <f t="shared" ref="F34:F38" si="24">(1+E34)*D34</f>
        <v>5.9229600000000007</v>
      </c>
      <c r="G34" s="90" t="s">
        <v>46</v>
      </c>
      <c r="H34" s="92">
        <v>548.41800000000001</v>
      </c>
      <c r="I34" s="92">
        <f t="shared" ref="I34:I38" si="25">F34*H34</f>
        <v>3248.2578772800002</v>
      </c>
      <c r="J34" s="64">
        <v>2.4300000000000002</v>
      </c>
      <c r="K34" s="70">
        <f t="shared" ref="K34:K38" si="26">$O$7</f>
        <v>58</v>
      </c>
      <c r="L34" s="91">
        <f t="shared" ref="L34:L38" si="27">J34*F34</f>
        <v>14.392792800000002</v>
      </c>
      <c r="M34" s="51">
        <f t="shared" ref="M34:M38" si="28">L34*K34</f>
        <v>834.78198240000017</v>
      </c>
      <c r="N34" s="77">
        <f t="shared" ref="N34:N38" si="29">M34+I34</f>
        <v>4083.0398596800005</v>
      </c>
      <c r="O34" s="77"/>
      <c r="P34" s="85"/>
      <c r="Q34" s="5"/>
    </row>
    <row r="35" spans="1:17" ht="30">
      <c r="A35" s="24">
        <f>IF(F35&lt;&gt;"",1+MAX($A$6:A34),"")</f>
        <v>19</v>
      </c>
      <c r="B35" s="25"/>
      <c r="C35" s="46" t="s">
        <v>57</v>
      </c>
      <c r="D35" s="93">
        <f>(10.77*0.667*1)/27</f>
        <v>0.2660588888888889</v>
      </c>
      <c r="E35" s="60">
        <v>0.08</v>
      </c>
      <c r="F35" s="90">
        <f t="shared" si="24"/>
        <v>0.28734360000000003</v>
      </c>
      <c r="G35" s="90" t="s">
        <v>46</v>
      </c>
      <c r="H35" s="92">
        <v>548.41800000000001</v>
      </c>
      <c r="I35" s="92">
        <f t="shared" si="25"/>
        <v>157.58440242480003</v>
      </c>
      <c r="J35" s="64">
        <v>2.4300000000000002</v>
      </c>
      <c r="K35" s="70">
        <f t="shared" si="26"/>
        <v>58</v>
      </c>
      <c r="L35" s="91">
        <f t="shared" si="27"/>
        <v>0.69824494800000014</v>
      </c>
      <c r="M35" s="51">
        <f t="shared" si="28"/>
        <v>40.498206984000007</v>
      </c>
      <c r="N35" s="77">
        <f t="shared" si="29"/>
        <v>198.08260940880004</v>
      </c>
      <c r="O35" s="77"/>
      <c r="P35" s="85"/>
      <c r="Q35" s="5"/>
    </row>
    <row r="36" spans="1:17" ht="30">
      <c r="A36" s="24">
        <f>IF(F36&lt;&gt;"",1+MAX($A$6:A35),"")</f>
        <v>20</v>
      </c>
      <c r="B36" s="25"/>
      <c r="C36" s="46" t="s">
        <v>58</v>
      </c>
      <c r="D36" s="93">
        <f>(7.26*0.667*1)/27</f>
        <v>0.17934888888888889</v>
      </c>
      <c r="E36" s="60">
        <v>0.08</v>
      </c>
      <c r="F36" s="90">
        <f t="shared" si="24"/>
        <v>0.1936968</v>
      </c>
      <c r="G36" s="90" t="s">
        <v>46</v>
      </c>
      <c r="H36" s="92">
        <v>548.41800000000001</v>
      </c>
      <c r="I36" s="92">
        <f t="shared" si="25"/>
        <v>106.2268116624</v>
      </c>
      <c r="J36" s="64">
        <v>2.4300000000000002</v>
      </c>
      <c r="K36" s="70">
        <f t="shared" si="26"/>
        <v>58</v>
      </c>
      <c r="L36" s="91">
        <f t="shared" si="27"/>
        <v>0.47068322400000001</v>
      </c>
      <c r="M36" s="51">
        <f t="shared" si="28"/>
        <v>27.299626992</v>
      </c>
      <c r="N36" s="77">
        <f t="shared" si="29"/>
        <v>133.52643865440001</v>
      </c>
      <c r="O36" s="77"/>
      <c r="P36" s="85"/>
      <c r="Q36" s="5"/>
    </row>
    <row r="37" spans="1:17" ht="30">
      <c r="A37" s="24">
        <f>IF(F37&lt;&gt;"",1+MAX($A$6:A36),"")</f>
        <v>21</v>
      </c>
      <c r="B37" s="25"/>
      <c r="C37" s="46" t="s">
        <v>59</v>
      </c>
      <c r="D37" s="93">
        <f>(10.53*0.667*1)/27</f>
        <v>0.26012999999999997</v>
      </c>
      <c r="E37" s="60">
        <v>0.08</v>
      </c>
      <c r="F37" s="90">
        <f t="shared" si="24"/>
        <v>0.28094039999999998</v>
      </c>
      <c r="G37" s="90" t="s">
        <v>46</v>
      </c>
      <c r="H37" s="92">
        <v>548.41800000000001</v>
      </c>
      <c r="I37" s="92">
        <f t="shared" si="25"/>
        <v>154.0727722872</v>
      </c>
      <c r="J37" s="64">
        <v>2.4300000000000002</v>
      </c>
      <c r="K37" s="70">
        <f t="shared" si="26"/>
        <v>58</v>
      </c>
      <c r="L37" s="91">
        <f t="shared" si="27"/>
        <v>0.68268517200000001</v>
      </c>
      <c r="M37" s="51">
        <f t="shared" si="28"/>
        <v>39.595739975999997</v>
      </c>
      <c r="N37" s="77">
        <f t="shared" si="29"/>
        <v>193.6685122632</v>
      </c>
      <c r="O37" s="77"/>
      <c r="P37" s="85"/>
      <c r="Q37" s="5"/>
    </row>
    <row r="38" spans="1:17" ht="30">
      <c r="A38" s="24">
        <f>IF(F38&lt;&gt;"",1+MAX($A$6:A37),"")</f>
        <v>22</v>
      </c>
      <c r="B38" s="25"/>
      <c r="C38" s="46" t="s">
        <v>60</v>
      </c>
      <c r="D38" s="93">
        <f>(40.9*0.667*0.667)/27</f>
        <v>0.67392444814814823</v>
      </c>
      <c r="E38" s="60">
        <v>0.08</v>
      </c>
      <c r="F38" s="90">
        <f t="shared" si="24"/>
        <v>0.72783840400000011</v>
      </c>
      <c r="G38" s="90" t="s">
        <v>46</v>
      </c>
      <c r="H38" s="92">
        <v>548.41800000000001</v>
      </c>
      <c r="I38" s="92">
        <f t="shared" si="25"/>
        <v>399.15968184487207</v>
      </c>
      <c r="J38" s="64">
        <v>2.4300000000000002</v>
      </c>
      <c r="K38" s="70">
        <f t="shared" si="26"/>
        <v>58</v>
      </c>
      <c r="L38" s="91">
        <f t="shared" si="27"/>
        <v>1.7686473217200003</v>
      </c>
      <c r="M38" s="51">
        <f t="shared" si="28"/>
        <v>102.58154465976001</v>
      </c>
      <c r="N38" s="77">
        <f t="shared" si="29"/>
        <v>501.7412265046321</v>
      </c>
      <c r="O38" s="77"/>
      <c r="P38" s="85"/>
      <c r="Q38" s="5"/>
    </row>
    <row r="39" spans="1:17" ht="16.5" thickBot="1">
      <c r="A39" s="24"/>
      <c r="B39" s="25"/>
      <c r="C39" s="46"/>
      <c r="D39" s="22"/>
      <c r="E39" s="60"/>
      <c r="F39" s="90"/>
      <c r="G39" s="90"/>
      <c r="H39" s="92"/>
      <c r="I39" s="92"/>
      <c r="J39" s="64"/>
      <c r="K39" s="70"/>
      <c r="L39" s="91"/>
      <c r="M39" s="51"/>
      <c r="N39" s="77"/>
      <c r="O39" s="77"/>
      <c r="P39" s="85"/>
      <c r="Q39" s="5"/>
    </row>
    <row r="40" spans="1:17" s="40" customFormat="1" ht="16.5" thickBot="1">
      <c r="A40" s="41" t="str">
        <f>IF(F40&lt;&gt;"",1+MAX(#REF!),"")</f>
        <v/>
      </c>
      <c r="B40" s="42" t="s">
        <v>63</v>
      </c>
      <c r="C40" s="43" t="s">
        <v>64</v>
      </c>
      <c r="D40" s="44"/>
      <c r="E40" s="44"/>
      <c r="F40" s="44"/>
      <c r="G40" s="44"/>
      <c r="H40" s="50"/>
      <c r="I40" s="44"/>
      <c r="J40" s="44"/>
      <c r="K40" s="68"/>
      <c r="L40" s="44"/>
      <c r="M40" s="50"/>
      <c r="N40" s="68"/>
      <c r="O40" s="68"/>
      <c r="P40" s="83">
        <f>SUM(N42:N45)</f>
        <v>23938.470441600002</v>
      </c>
    </row>
    <row r="41" spans="1:17" ht="15.75">
      <c r="A41" s="24" t="str">
        <f>IF(F41&lt;&gt;"",1+MAX($A$6:A40),"")</f>
        <v/>
      </c>
      <c r="B41" s="7"/>
      <c r="C41" s="28"/>
      <c r="D41" s="23"/>
      <c r="E41" s="26"/>
      <c r="F41" s="23"/>
      <c r="G41" s="22"/>
      <c r="H41" s="51"/>
      <c r="I41" s="22"/>
      <c r="J41" s="22"/>
      <c r="K41" s="69"/>
      <c r="L41" s="8"/>
      <c r="M41" s="61" t="s">
        <v>20</v>
      </c>
      <c r="N41" s="81"/>
      <c r="O41" s="76">
        <v>58</v>
      </c>
      <c r="P41" s="84"/>
    </row>
    <row r="42" spans="1:17" ht="15.75">
      <c r="A42" s="24" t="str">
        <f>IF(F42&lt;&gt;"",1+MAX($A$6:A41),"")</f>
        <v/>
      </c>
      <c r="B42" s="7"/>
      <c r="C42" s="45" t="s">
        <v>65</v>
      </c>
      <c r="D42" s="23"/>
      <c r="E42" s="26"/>
      <c r="F42" s="23"/>
      <c r="G42" s="22"/>
      <c r="H42" s="51"/>
      <c r="I42" s="22"/>
      <c r="J42" s="22"/>
      <c r="K42" s="69"/>
      <c r="L42" s="22"/>
      <c r="M42" s="33"/>
      <c r="N42" s="77"/>
      <c r="O42" s="77"/>
      <c r="P42" s="84"/>
    </row>
    <row r="43" spans="1:17" ht="15.75">
      <c r="A43" s="24">
        <f>IF(F43&lt;&gt;"",1+MAX($A$6:A42),"")</f>
        <v>23</v>
      </c>
      <c r="B43" s="25"/>
      <c r="C43" s="46" t="s">
        <v>66</v>
      </c>
      <c r="D43" s="22">
        <v>1453</v>
      </c>
      <c r="E43" s="60">
        <v>0.1</v>
      </c>
      <c r="F43" s="90">
        <f t="shared" ref="F43:F44" si="30">(1+E43)*D43</f>
        <v>1598.3000000000002</v>
      </c>
      <c r="G43" s="90" t="s">
        <v>34</v>
      </c>
      <c r="H43" s="92">
        <v>5.85</v>
      </c>
      <c r="I43" s="92">
        <f t="shared" ref="I43:I44" si="31">F43*H43</f>
        <v>9350.0550000000003</v>
      </c>
      <c r="J43" s="64">
        <v>0.13300000000000001</v>
      </c>
      <c r="K43" s="70">
        <f>$O$41</f>
        <v>58</v>
      </c>
      <c r="L43" s="91">
        <f t="shared" ref="L43:L44" si="32">J43*F43</f>
        <v>212.57390000000004</v>
      </c>
      <c r="M43" s="51">
        <f t="shared" ref="M43:M44" si="33">L43*K43</f>
        <v>12329.286200000002</v>
      </c>
      <c r="N43" s="77">
        <f t="shared" ref="N43:N44" si="34">M43+I43</f>
        <v>21679.341200000003</v>
      </c>
      <c r="O43" s="77"/>
      <c r="P43" s="85"/>
      <c r="Q43" s="5"/>
    </row>
    <row r="44" spans="1:17" ht="15.75">
      <c r="A44" s="24">
        <f>IF(F44&lt;&gt;"",1+MAX($A$6:A43),"")</f>
        <v>24</v>
      </c>
      <c r="B44" s="25"/>
      <c r="C44" s="46" t="s">
        <v>67</v>
      </c>
      <c r="D44" s="22">
        <f>(352/100)*1.12</f>
        <v>3.9424000000000006</v>
      </c>
      <c r="E44" s="60">
        <v>0.1</v>
      </c>
      <c r="F44" s="90">
        <f t="shared" si="30"/>
        <v>4.3366400000000009</v>
      </c>
      <c r="G44" s="90" t="s">
        <v>46</v>
      </c>
      <c r="H44" s="92">
        <v>380</v>
      </c>
      <c r="I44" s="92">
        <f t="shared" si="31"/>
        <v>1647.9232000000004</v>
      </c>
      <c r="J44" s="64">
        <v>2.4300000000000002</v>
      </c>
      <c r="K44" s="70">
        <f>$O$41</f>
        <v>58</v>
      </c>
      <c r="L44" s="91">
        <f t="shared" si="32"/>
        <v>10.538035200000003</v>
      </c>
      <c r="M44" s="51">
        <f t="shared" si="33"/>
        <v>611.20604160000016</v>
      </c>
      <c r="N44" s="77">
        <f t="shared" si="34"/>
        <v>2259.1292416000006</v>
      </c>
      <c r="O44" s="77"/>
      <c r="P44" s="85"/>
      <c r="Q44" s="5"/>
    </row>
    <row r="45" spans="1:17" ht="16.5" thickBot="1">
      <c r="A45" s="24"/>
      <c r="B45" s="25"/>
      <c r="C45" s="46"/>
      <c r="D45" s="22"/>
      <c r="E45" s="60"/>
      <c r="F45" s="90"/>
      <c r="G45" s="90"/>
      <c r="H45" s="92"/>
      <c r="I45" s="92"/>
      <c r="J45" s="64"/>
      <c r="K45" s="70"/>
      <c r="L45" s="91"/>
      <c r="M45" s="51"/>
      <c r="N45" s="77"/>
      <c r="O45" s="77"/>
      <c r="P45" s="85"/>
      <c r="Q45" s="5"/>
    </row>
    <row r="46" spans="1:17" s="40" customFormat="1" ht="16.5" thickBot="1">
      <c r="A46" s="41" t="str">
        <f>IF(F46&lt;&gt;"",1+MAX(#REF!),"")</f>
        <v/>
      </c>
      <c r="B46" s="42" t="s">
        <v>68</v>
      </c>
      <c r="C46" s="43" t="s">
        <v>69</v>
      </c>
      <c r="D46" s="44"/>
      <c r="E46" s="44"/>
      <c r="F46" s="44"/>
      <c r="G46" s="44"/>
      <c r="H46" s="50"/>
      <c r="I46" s="44"/>
      <c r="J46" s="44"/>
      <c r="K46" s="68"/>
      <c r="L46" s="44"/>
      <c r="M46" s="50"/>
      <c r="N46" s="68"/>
      <c r="O46" s="68"/>
      <c r="P46" s="83">
        <f>SUM(N48:N57)</f>
        <v>2427.8892500000002</v>
      </c>
    </row>
    <row r="47" spans="1:17" ht="15" customHeight="1">
      <c r="A47" s="24" t="str">
        <f>IF(F47&lt;&gt;"",1+MAX($A$6:A46),"")</f>
        <v/>
      </c>
      <c r="B47" s="7"/>
      <c r="C47" s="28"/>
      <c r="D47" s="23"/>
      <c r="E47" s="26"/>
      <c r="F47" s="23"/>
      <c r="G47" s="22"/>
      <c r="H47" s="51"/>
      <c r="I47" s="22"/>
      <c r="J47" s="22"/>
      <c r="K47" s="69"/>
      <c r="L47" s="8"/>
      <c r="M47" s="61" t="s">
        <v>20</v>
      </c>
      <c r="N47" s="81"/>
      <c r="O47" s="76">
        <v>55</v>
      </c>
      <c r="P47" s="84"/>
    </row>
    <row r="48" spans="1:17" ht="15.75">
      <c r="A48" s="24" t="str">
        <f>IF(F48&lt;&gt;"",1+MAX($A$6:A47),"")</f>
        <v/>
      </c>
      <c r="B48" s="7"/>
      <c r="C48" s="45" t="s">
        <v>70</v>
      </c>
      <c r="D48" s="23"/>
      <c r="E48" s="26"/>
      <c r="F48" s="23"/>
      <c r="G48" s="22"/>
      <c r="H48" s="51"/>
      <c r="I48" s="22"/>
      <c r="J48" s="22"/>
      <c r="K48" s="69"/>
      <c r="L48" s="22"/>
      <c r="M48" s="33"/>
      <c r="N48" s="77"/>
      <c r="O48" s="77"/>
      <c r="P48" s="84"/>
    </row>
    <row r="49" spans="1:17" ht="15.75">
      <c r="A49" s="24">
        <f>IF(F49&lt;&gt;"",1+MAX($A$6:A48),"")</f>
        <v>25</v>
      </c>
      <c r="B49" s="25"/>
      <c r="C49" s="46" t="s">
        <v>71</v>
      </c>
      <c r="D49" s="22">
        <v>6</v>
      </c>
      <c r="E49" s="60">
        <v>0</v>
      </c>
      <c r="F49" s="90">
        <f t="shared" ref="F49:F56" si="35">(1+E49)*D49</f>
        <v>6</v>
      </c>
      <c r="G49" s="90" t="s">
        <v>17</v>
      </c>
      <c r="H49" s="92">
        <v>19.989999999999998</v>
      </c>
      <c r="I49" s="92">
        <f t="shared" ref="I49:I56" si="36">F49*H49</f>
        <v>119.94</v>
      </c>
      <c r="J49" s="64">
        <v>0.13</v>
      </c>
      <c r="K49" s="70">
        <f>$O$47</f>
        <v>55</v>
      </c>
      <c r="L49" s="91">
        <f t="shared" ref="L49:L56" si="37">J49*F49</f>
        <v>0.78</v>
      </c>
      <c r="M49" s="51">
        <f t="shared" ref="M49:M56" si="38">L49*K49</f>
        <v>42.9</v>
      </c>
      <c r="N49" s="77">
        <f t="shared" ref="N49:N56" si="39">M49+I49</f>
        <v>162.84</v>
      </c>
      <c r="O49" s="77"/>
      <c r="P49" s="85"/>
      <c r="Q49" s="5"/>
    </row>
    <row r="50" spans="1:17" ht="15.75">
      <c r="A50" s="24">
        <f>IF(F50&lt;&gt;"",1+MAX($A$6:A49),"")</f>
        <v>26</v>
      </c>
      <c r="B50" s="25"/>
      <c r="C50" s="46" t="s">
        <v>72</v>
      </c>
      <c r="D50" s="22">
        <v>75</v>
      </c>
      <c r="E50" s="60">
        <v>0</v>
      </c>
      <c r="F50" s="90">
        <f t="shared" si="35"/>
        <v>75</v>
      </c>
      <c r="G50" s="90" t="s">
        <v>17</v>
      </c>
      <c r="H50" s="92">
        <v>7.99</v>
      </c>
      <c r="I50" s="92">
        <f t="shared" si="36"/>
        <v>599.25</v>
      </c>
      <c r="J50" s="64">
        <v>0.13</v>
      </c>
      <c r="K50" s="70">
        <f t="shared" ref="K50:K52" si="40">$O$47</f>
        <v>55</v>
      </c>
      <c r="L50" s="91">
        <f t="shared" si="37"/>
        <v>9.75</v>
      </c>
      <c r="M50" s="51">
        <f t="shared" si="38"/>
        <v>536.25</v>
      </c>
      <c r="N50" s="77">
        <f t="shared" si="39"/>
        <v>1135.5</v>
      </c>
      <c r="O50" s="77"/>
      <c r="P50" s="85"/>
      <c r="Q50" s="5"/>
    </row>
    <row r="51" spans="1:17" ht="15.75">
      <c r="A51" s="24">
        <f>IF(F51&lt;&gt;"",1+MAX($A$6:A50),"")</f>
        <v>27</v>
      </c>
      <c r="B51" s="25"/>
      <c r="C51" s="46" t="s">
        <v>73</v>
      </c>
      <c r="D51" s="22">
        <v>34</v>
      </c>
      <c r="E51" s="60">
        <v>0</v>
      </c>
      <c r="F51" s="90">
        <f t="shared" si="35"/>
        <v>34</v>
      </c>
      <c r="G51" s="90" t="s">
        <v>17</v>
      </c>
      <c r="H51" s="92">
        <v>11.27</v>
      </c>
      <c r="I51" s="92">
        <f t="shared" si="36"/>
        <v>383.18</v>
      </c>
      <c r="J51" s="64">
        <v>0.13</v>
      </c>
      <c r="K51" s="70">
        <f t="shared" si="40"/>
        <v>55</v>
      </c>
      <c r="L51" s="91">
        <f t="shared" si="37"/>
        <v>4.42</v>
      </c>
      <c r="M51" s="51">
        <f t="shared" si="38"/>
        <v>243.1</v>
      </c>
      <c r="N51" s="77">
        <f t="shared" si="39"/>
        <v>626.28</v>
      </c>
      <c r="O51" s="77"/>
      <c r="P51" s="85"/>
      <c r="Q51" s="5"/>
    </row>
    <row r="52" spans="1:17" ht="30">
      <c r="A52" s="24">
        <f>IF(F52&lt;&gt;"",1+MAX($A$6:A51),"")</f>
        <v>28</v>
      </c>
      <c r="B52" s="25"/>
      <c r="C52" s="46" t="s">
        <v>74</v>
      </c>
      <c r="D52" s="22">
        <v>7</v>
      </c>
      <c r="E52" s="60">
        <v>0</v>
      </c>
      <c r="F52" s="90">
        <f t="shared" si="35"/>
        <v>7</v>
      </c>
      <c r="G52" s="90" t="s">
        <v>17</v>
      </c>
      <c r="H52" s="92">
        <v>21.64</v>
      </c>
      <c r="I52" s="92">
        <f t="shared" si="36"/>
        <v>151.48000000000002</v>
      </c>
      <c r="J52" s="64">
        <v>0.13</v>
      </c>
      <c r="K52" s="70">
        <f t="shared" si="40"/>
        <v>55</v>
      </c>
      <c r="L52" s="91">
        <f t="shared" si="37"/>
        <v>0.91</v>
      </c>
      <c r="M52" s="51">
        <f t="shared" si="38"/>
        <v>50.050000000000004</v>
      </c>
      <c r="N52" s="77">
        <f t="shared" si="39"/>
        <v>201.53000000000003</v>
      </c>
      <c r="O52" s="77"/>
      <c r="P52" s="85"/>
      <c r="Q52" s="5"/>
    </row>
    <row r="53" spans="1:17" ht="15.75">
      <c r="A53" s="24" t="str">
        <f>IF(F53&lt;&gt;"",1+MAX($A$6:A52),"")</f>
        <v/>
      </c>
      <c r="B53" s="25"/>
      <c r="C53" s="46"/>
      <c r="D53" s="22"/>
      <c r="E53" s="60"/>
      <c r="F53" s="90"/>
      <c r="G53" s="90"/>
      <c r="H53" s="92"/>
      <c r="I53" s="92"/>
      <c r="J53" s="64"/>
      <c r="K53" s="70"/>
      <c r="L53" s="91"/>
      <c r="M53" s="51"/>
      <c r="N53" s="77"/>
      <c r="O53" s="77"/>
      <c r="P53" s="85"/>
      <c r="Q53" s="5"/>
    </row>
    <row r="54" spans="1:17" ht="15.75">
      <c r="A54" s="24" t="str">
        <f>IF(F54&lt;&gt;"",1+MAX($A$6:A53),"")</f>
        <v/>
      </c>
      <c r="B54" s="7"/>
      <c r="C54" s="45" t="s">
        <v>75</v>
      </c>
      <c r="D54" s="23"/>
      <c r="E54" s="26"/>
      <c r="F54" s="23"/>
      <c r="G54" s="22"/>
      <c r="H54" s="51"/>
      <c r="I54" s="22"/>
      <c r="J54" s="22"/>
      <c r="K54" s="69"/>
      <c r="L54" s="22"/>
      <c r="M54" s="33"/>
      <c r="N54" s="77"/>
      <c r="O54" s="77"/>
      <c r="P54" s="84"/>
    </row>
    <row r="55" spans="1:17" ht="15.75">
      <c r="A55" s="24">
        <f>IF(F55&lt;&gt;"",1+MAX($A$6:A54),"")</f>
        <v>29</v>
      </c>
      <c r="B55" s="25"/>
      <c r="C55" s="46" t="s">
        <v>76</v>
      </c>
      <c r="D55" s="22">
        <v>12</v>
      </c>
      <c r="E55" s="60">
        <v>0</v>
      </c>
      <c r="F55" s="90">
        <f t="shared" si="35"/>
        <v>12</v>
      </c>
      <c r="G55" s="90" t="s">
        <v>17</v>
      </c>
      <c r="H55" s="92">
        <v>5.05</v>
      </c>
      <c r="I55" s="92">
        <f t="shared" si="36"/>
        <v>60.599999999999994</v>
      </c>
      <c r="J55" s="64">
        <v>6.3E-2</v>
      </c>
      <c r="K55" s="70">
        <f t="shared" ref="K55:K56" si="41">$O$47</f>
        <v>55</v>
      </c>
      <c r="L55" s="91">
        <f t="shared" si="37"/>
        <v>0.75600000000000001</v>
      </c>
      <c r="M55" s="51">
        <f t="shared" si="38"/>
        <v>41.58</v>
      </c>
      <c r="N55" s="77">
        <f t="shared" si="39"/>
        <v>102.17999999999999</v>
      </c>
      <c r="O55" s="77"/>
      <c r="P55" s="85"/>
      <c r="Q55" s="5"/>
    </row>
    <row r="56" spans="1:17" ht="15.75">
      <c r="A56" s="24">
        <f>IF(F56&lt;&gt;"",1+MAX($A$6:A55),"")</f>
        <v>30</v>
      </c>
      <c r="B56" s="25"/>
      <c r="C56" s="46" t="s">
        <v>77</v>
      </c>
      <c r="D56" s="22">
        <v>495</v>
      </c>
      <c r="E56" s="60">
        <v>0</v>
      </c>
      <c r="F56" s="90">
        <f t="shared" si="35"/>
        <v>495</v>
      </c>
      <c r="G56" s="90" t="s">
        <v>17</v>
      </c>
      <c r="H56" s="92">
        <v>0.22</v>
      </c>
      <c r="I56" s="92">
        <f t="shared" si="36"/>
        <v>108.9</v>
      </c>
      <c r="J56" s="64">
        <v>3.3300000000000001E-3</v>
      </c>
      <c r="K56" s="70">
        <f t="shared" si="41"/>
        <v>55</v>
      </c>
      <c r="L56" s="91">
        <f t="shared" si="37"/>
        <v>1.64835</v>
      </c>
      <c r="M56" s="51">
        <f t="shared" si="38"/>
        <v>90.65925</v>
      </c>
      <c r="N56" s="77">
        <f t="shared" si="39"/>
        <v>199.55925000000002</v>
      </c>
      <c r="O56" s="77"/>
      <c r="P56" s="85"/>
      <c r="Q56" s="5"/>
    </row>
    <row r="57" spans="1:17" ht="16.5" thickBot="1">
      <c r="A57" s="24"/>
      <c r="B57" s="25"/>
      <c r="C57" s="46"/>
      <c r="D57" s="22"/>
      <c r="E57" s="60"/>
      <c r="F57" s="90"/>
      <c r="G57" s="90"/>
      <c r="H57" s="92"/>
      <c r="I57" s="92"/>
      <c r="J57" s="64"/>
      <c r="K57" s="70"/>
      <c r="L57" s="91"/>
      <c r="M57" s="51"/>
      <c r="N57" s="77"/>
      <c r="O57" s="77"/>
      <c r="P57" s="85"/>
      <c r="Q57" s="5"/>
    </row>
    <row r="58" spans="1:17" s="40" customFormat="1" ht="16.5" thickBot="1">
      <c r="A58" s="41" t="str">
        <f>IF(F58&lt;&gt;"",1+MAX(#REF!),"")</f>
        <v/>
      </c>
      <c r="B58" s="42" t="s">
        <v>78</v>
      </c>
      <c r="C58" s="43" t="s">
        <v>79</v>
      </c>
      <c r="D58" s="44"/>
      <c r="E58" s="44"/>
      <c r="F58" s="44"/>
      <c r="G58" s="44"/>
      <c r="H58" s="50"/>
      <c r="I58" s="44"/>
      <c r="J58" s="44"/>
      <c r="K58" s="68"/>
      <c r="L58" s="44"/>
      <c r="M58" s="50"/>
      <c r="N58" s="68"/>
      <c r="O58" s="68"/>
      <c r="P58" s="83">
        <f>SUM(N60:N91)</f>
        <v>63309.072120000004</v>
      </c>
    </row>
    <row r="59" spans="1:17" ht="15" customHeight="1">
      <c r="A59" s="24" t="str">
        <f>IF(F59&lt;&gt;"",1+MAX($A$6:A58),"")</f>
        <v/>
      </c>
      <c r="B59" s="7"/>
      <c r="C59" s="28"/>
      <c r="D59" s="23"/>
      <c r="E59" s="26"/>
      <c r="F59" s="23"/>
      <c r="G59" s="22"/>
      <c r="H59" s="51"/>
      <c r="I59" s="22"/>
      <c r="J59" s="22"/>
      <c r="K59" s="69"/>
      <c r="L59" s="8"/>
      <c r="M59" s="61" t="s">
        <v>20</v>
      </c>
      <c r="N59" s="81"/>
      <c r="O59" s="76">
        <v>60</v>
      </c>
      <c r="P59" s="84"/>
    </row>
    <row r="60" spans="1:17" ht="15.75">
      <c r="A60" s="24" t="str">
        <f>IF(F60&lt;&gt;"",1+MAX($A$6:A59),"")</f>
        <v/>
      </c>
      <c r="B60" s="7"/>
      <c r="C60" s="45" t="s">
        <v>80</v>
      </c>
      <c r="D60" s="23"/>
      <c r="E60" s="26"/>
      <c r="F60" s="23"/>
      <c r="G60" s="22"/>
      <c r="H60" s="51"/>
      <c r="I60" s="22"/>
      <c r="J60" s="22"/>
      <c r="K60" s="69"/>
      <c r="L60" s="22"/>
      <c r="M60" s="33"/>
      <c r="N60" s="77"/>
      <c r="O60" s="77"/>
      <c r="P60" s="84"/>
    </row>
    <row r="61" spans="1:17" ht="15.75">
      <c r="A61" s="24">
        <f>IF(F61&lt;&gt;"",1+MAX($A$6:A60),"")</f>
        <v>31</v>
      </c>
      <c r="B61" s="25"/>
      <c r="C61" s="46" t="s">
        <v>81</v>
      </c>
      <c r="D61" s="22">
        <v>21</v>
      </c>
      <c r="E61" s="60">
        <v>0</v>
      </c>
      <c r="F61" s="90">
        <f t="shared" ref="F61:F69" si="42">(1+E61)*D61</f>
        <v>21</v>
      </c>
      <c r="G61" s="90" t="s">
        <v>16</v>
      </c>
      <c r="H61" s="92">
        <v>315</v>
      </c>
      <c r="I61" s="92">
        <f t="shared" ref="I61:I69" si="43">F61*H61</f>
        <v>6615</v>
      </c>
      <c r="J61" s="64">
        <v>0.64500000000000002</v>
      </c>
      <c r="K61" s="70">
        <f>$O$59</f>
        <v>60</v>
      </c>
      <c r="L61" s="91">
        <f t="shared" ref="L61:L62" si="44">J61*F61</f>
        <v>13.545</v>
      </c>
      <c r="M61" s="51">
        <f t="shared" ref="M61:M62" si="45">L61*K61</f>
        <v>812.7</v>
      </c>
      <c r="N61" s="77">
        <f t="shared" ref="N61:N62" si="46">M61+I61</f>
        <v>7427.7</v>
      </c>
      <c r="O61" s="77"/>
      <c r="P61" s="85"/>
      <c r="Q61" s="5"/>
    </row>
    <row r="62" spans="1:17" ht="15.75">
      <c r="A62" s="24">
        <f>IF(F62&lt;&gt;"",1+MAX($A$6:A61),"")</f>
        <v>32</v>
      </c>
      <c r="B62" s="25"/>
      <c r="C62" s="46" t="s">
        <v>82</v>
      </c>
      <c r="D62" s="22">
        <v>21</v>
      </c>
      <c r="E62" s="60">
        <v>0</v>
      </c>
      <c r="F62" s="90">
        <f t="shared" si="42"/>
        <v>21</v>
      </c>
      <c r="G62" s="90" t="s">
        <v>16</v>
      </c>
      <c r="H62" s="92">
        <v>284</v>
      </c>
      <c r="I62" s="92">
        <f t="shared" si="43"/>
        <v>5964</v>
      </c>
      <c r="J62" s="64">
        <v>0.64500000000000002</v>
      </c>
      <c r="K62" s="70">
        <f>$O$59</f>
        <v>60</v>
      </c>
      <c r="L62" s="91">
        <f t="shared" si="44"/>
        <v>13.545</v>
      </c>
      <c r="M62" s="51">
        <f t="shared" si="45"/>
        <v>812.7</v>
      </c>
      <c r="N62" s="77">
        <f t="shared" si="46"/>
        <v>6776.7</v>
      </c>
      <c r="O62" s="77"/>
      <c r="P62" s="85"/>
      <c r="Q62" s="5"/>
    </row>
    <row r="63" spans="1:17" ht="15.75">
      <c r="A63" s="24" t="str">
        <f>IF(F63&lt;&gt;"",1+MAX($A$6:A62),"")</f>
        <v/>
      </c>
      <c r="B63" s="25"/>
      <c r="C63" s="46"/>
      <c r="D63" s="22"/>
      <c r="E63" s="60"/>
      <c r="F63" s="90"/>
      <c r="G63" s="90"/>
      <c r="H63" s="92"/>
      <c r="I63" s="92"/>
      <c r="J63" s="64"/>
      <c r="K63" s="70"/>
      <c r="L63" s="91"/>
      <c r="M63" s="51"/>
      <c r="N63" s="77"/>
      <c r="O63" s="77"/>
      <c r="P63" s="85"/>
      <c r="Q63" s="5"/>
    </row>
    <row r="64" spans="1:17" ht="15.75">
      <c r="A64" s="24" t="str">
        <f>IF(F64&lt;&gt;"",1+MAX($A$6:A63),"")</f>
        <v/>
      </c>
      <c r="B64" s="7"/>
      <c r="C64" s="45" t="s">
        <v>83</v>
      </c>
      <c r="D64" s="23"/>
      <c r="E64" s="26"/>
      <c r="F64" s="23"/>
      <c r="G64" s="22"/>
      <c r="H64" s="51"/>
      <c r="I64" s="22"/>
      <c r="J64" s="22"/>
      <c r="K64" s="69"/>
      <c r="L64" s="22"/>
      <c r="M64" s="33"/>
      <c r="N64" s="77"/>
      <c r="O64" s="77"/>
      <c r="P64" s="84"/>
    </row>
    <row r="65" spans="1:17" ht="15.75">
      <c r="A65" s="24">
        <f>IF(F65&lt;&gt;"",1+MAX($A$6:A64),"")</f>
        <v>33</v>
      </c>
      <c r="B65" s="25"/>
      <c r="C65" s="46" t="s">
        <v>84</v>
      </c>
      <c r="D65" s="22">
        <v>9</v>
      </c>
      <c r="E65" s="60">
        <v>0</v>
      </c>
      <c r="F65" s="90">
        <f t="shared" si="42"/>
        <v>9</v>
      </c>
      <c r="G65" s="90" t="s">
        <v>16</v>
      </c>
      <c r="H65" s="92">
        <v>315</v>
      </c>
      <c r="I65" s="92">
        <f t="shared" ref="I65" si="47">F65*H65</f>
        <v>2835</v>
      </c>
      <c r="J65" s="64">
        <v>0.64500000000000002</v>
      </c>
      <c r="K65" s="70">
        <f>$O$59</f>
        <v>60</v>
      </c>
      <c r="L65" s="91">
        <f t="shared" ref="L65" si="48">J65*F65</f>
        <v>5.8049999999999997</v>
      </c>
      <c r="M65" s="51">
        <f t="shared" ref="M65" si="49">L65*K65</f>
        <v>348.29999999999995</v>
      </c>
      <c r="N65" s="77">
        <f t="shared" ref="N65" si="50">M65+I65</f>
        <v>3183.3</v>
      </c>
      <c r="O65" s="77"/>
      <c r="P65" s="85"/>
      <c r="Q65" s="5"/>
    </row>
    <row r="66" spans="1:17" ht="15.75">
      <c r="A66" s="24" t="str">
        <f>IF(F66&lt;&gt;"",1+MAX($A$6:A65),"")</f>
        <v/>
      </c>
      <c r="B66" s="25"/>
      <c r="C66" s="46"/>
      <c r="D66" s="22"/>
      <c r="E66" s="60"/>
      <c r="F66" s="90"/>
      <c r="G66" s="90"/>
      <c r="H66" s="92"/>
      <c r="I66" s="92"/>
      <c r="J66" s="64"/>
      <c r="K66" s="70"/>
      <c r="L66" s="91"/>
      <c r="M66" s="51"/>
      <c r="N66" s="77"/>
      <c r="O66" s="77"/>
      <c r="P66" s="85"/>
      <c r="Q66" s="5"/>
    </row>
    <row r="67" spans="1:17" ht="15.75">
      <c r="A67" s="24" t="str">
        <f>IF(F67&lt;&gt;"",1+MAX($A$6:A66),"")</f>
        <v/>
      </c>
      <c r="B67" s="7"/>
      <c r="C67" s="45" t="s">
        <v>85</v>
      </c>
      <c r="D67" s="23"/>
      <c r="E67" s="26"/>
      <c r="F67" s="23"/>
      <c r="G67" s="22"/>
      <c r="H67" s="51"/>
      <c r="I67" s="22"/>
      <c r="J67" s="22"/>
      <c r="K67" s="69"/>
      <c r="L67" s="22"/>
      <c r="M67" s="33"/>
      <c r="N67" s="77"/>
      <c r="O67" s="77"/>
      <c r="P67" s="84"/>
    </row>
    <row r="68" spans="1:17" ht="15.75">
      <c r="A68" s="24">
        <f>IF(F68&lt;&gt;"",1+MAX($A$6:A67),"")</f>
        <v>34</v>
      </c>
      <c r="B68" s="25"/>
      <c r="C68" s="46" t="s">
        <v>86</v>
      </c>
      <c r="D68" s="22">
        <v>40</v>
      </c>
      <c r="E68" s="60">
        <v>0</v>
      </c>
      <c r="F68" s="90">
        <f t="shared" si="42"/>
        <v>40</v>
      </c>
      <c r="G68" s="90" t="s">
        <v>16</v>
      </c>
      <c r="H68" s="92">
        <v>215</v>
      </c>
      <c r="I68" s="92">
        <f t="shared" si="43"/>
        <v>8600</v>
      </c>
      <c r="J68" s="64">
        <v>0.6</v>
      </c>
      <c r="K68" s="70">
        <f t="shared" ref="K68:K69" si="51">$O$59</f>
        <v>60</v>
      </c>
      <c r="L68" s="91">
        <f t="shared" ref="L68:L69" si="52">J68*F68</f>
        <v>24</v>
      </c>
      <c r="M68" s="51">
        <f t="shared" ref="M68:M69" si="53">L68*K68</f>
        <v>1440</v>
      </c>
      <c r="N68" s="77">
        <f t="shared" ref="N68:N69" si="54">M68+I68</f>
        <v>10040</v>
      </c>
      <c r="O68" s="77"/>
      <c r="P68" s="85"/>
      <c r="Q68" s="5"/>
    </row>
    <row r="69" spans="1:17" ht="15.75">
      <c r="A69" s="24">
        <f>IF(F69&lt;&gt;"",1+MAX($A$6:A68),"")</f>
        <v>35</v>
      </c>
      <c r="B69" s="25"/>
      <c r="C69" s="46" t="s">
        <v>87</v>
      </c>
      <c r="D69" s="22">
        <v>11</v>
      </c>
      <c r="E69" s="60">
        <v>0</v>
      </c>
      <c r="F69" s="90">
        <f t="shared" si="42"/>
        <v>11</v>
      </c>
      <c r="G69" s="90" t="s">
        <v>16</v>
      </c>
      <c r="H69" s="92">
        <v>415</v>
      </c>
      <c r="I69" s="92">
        <f t="shared" si="43"/>
        <v>4565</v>
      </c>
      <c r="J69" s="64">
        <v>0.64500000000000002</v>
      </c>
      <c r="K69" s="70">
        <f t="shared" si="51"/>
        <v>60</v>
      </c>
      <c r="L69" s="91">
        <f t="shared" si="52"/>
        <v>7.0950000000000006</v>
      </c>
      <c r="M69" s="51">
        <f t="shared" si="53"/>
        <v>425.70000000000005</v>
      </c>
      <c r="N69" s="77">
        <f t="shared" si="54"/>
        <v>4990.7</v>
      </c>
      <c r="O69" s="77"/>
      <c r="P69" s="85"/>
      <c r="Q69" s="5"/>
    </row>
    <row r="70" spans="1:17" ht="15.75">
      <c r="A70" s="24" t="str">
        <f>IF(F70&lt;&gt;"",1+MAX($A$6:A69),"")</f>
        <v/>
      </c>
      <c r="B70" s="25"/>
      <c r="C70" s="46"/>
      <c r="D70" s="22"/>
      <c r="E70" s="60"/>
      <c r="F70" s="90"/>
      <c r="G70" s="90"/>
      <c r="H70" s="92"/>
      <c r="I70" s="92"/>
      <c r="J70" s="64"/>
      <c r="K70" s="70"/>
      <c r="L70" s="91"/>
      <c r="M70" s="51"/>
      <c r="N70" s="77"/>
      <c r="O70" s="77"/>
      <c r="P70" s="85"/>
      <c r="Q70" s="5"/>
    </row>
    <row r="71" spans="1:17" ht="15.75">
      <c r="A71" s="24" t="str">
        <f>IF(F71&lt;&gt;"",1+MAX($A$6:A70),"")</f>
        <v/>
      </c>
      <c r="B71" s="7"/>
      <c r="C71" s="45" t="s">
        <v>88</v>
      </c>
      <c r="D71" s="23"/>
      <c r="E71" s="26"/>
      <c r="F71" s="23"/>
      <c r="G71" s="22"/>
      <c r="H71" s="51"/>
      <c r="I71" s="22"/>
      <c r="J71" s="22"/>
      <c r="K71" s="69"/>
      <c r="L71" s="22"/>
      <c r="M71" s="33"/>
      <c r="N71" s="77"/>
      <c r="O71" s="77"/>
      <c r="P71" s="84"/>
    </row>
    <row r="72" spans="1:17" ht="15.75">
      <c r="A72" s="24">
        <f>IF(F72&lt;&gt;"",1+MAX($A$6:A71),"")</f>
        <v>36</v>
      </c>
      <c r="B72" s="25"/>
      <c r="C72" s="46" t="s">
        <v>89</v>
      </c>
      <c r="D72" s="22">
        <v>2409</v>
      </c>
      <c r="E72" s="60">
        <v>0.1</v>
      </c>
      <c r="F72" s="90">
        <f t="shared" ref="F72:F90" si="55">(1+E72)*D72</f>
        <v>2649.9</v>
      </c>
      <c r="G72" s="90" t="s">
        <v>34</v>
      </c>
      <c r="H72" s="92">
        <v>3.25</v>
      </c>
      <c r="I72" s="92">
        <f t="shared" ref="I72:I85" si="56">F72*H72</f>
        <v>8612.1750000000011</v>
      </c>
      <c r="J72" s="64">
        <v>4.1669999999999999E-2</v>
      </c>
      <c r="K72" s="70">
        <f t="shared" ref="K72:K73" si="57">$O$59</f>
        <v>60</v>
      </c>
      <c r="L72" s="91">
        <f t="shared" ref="L72:L88" si="58">J72*F72</f>
        <v>110.421333</v>
      </c>
      <c r="M72" s="51">
        <f t="shared" ref="M72:M88" si="59">L72*K72</f>
        <v>6625.2799800000003</v>
      </c>
      <c r="N72" s="77">
        <f t="shared" ref="N72:N88" si="60">M72+I72</f>
        <v>15237.454980000002</v>
      </c>
      <c r="O72" s="77"/>
      <c r="P72" s="85"/>
      <c r="Q72" s="5"/>
    </row>
    <row r="73" spans="1:17" ht="15.75">
      <c r="A73" s="24">
        <f>IF(F73&lt;&gt;"",1+MAX($A$6:A72),"")</f>
        <v>37</v>
      </c>
      <c r="B73" s="25"/>
      <c r="C73" s="46" t="s">
        <v>90</v>
      </c>
      <c r="D73" s="22">
        <v>78.8</v>
      </c>
      <c r="E73" s="60">
        <v>0.1</v>
      </c>
      <c r="F73" s="90">
        <f t="shared" si="55"/>
        <v>86.68</v>
      </c>
      <c r="G73" s="90" t="s">
        <v>16</v>
      </c>
      <c r="H73" s="92">
        <v>6.25</v>
      </c>
      <c r="I73" s="92">
        <f t="shared" si="56"/>
        <v>541.75</v>
      </c>
      <c r="J73" s="64">
        <v>6.3299999999999995E-2</v>
      </c>
      <c r="K73" s="70">
        <f t="shared" si="57"/>
        <v>60</v>
      </c>
      <c r="L73" s="91">
        <f t="shared" si="58"/>
        <v>5.4868439999999996</v>
      </c>
      <c r="M73" s="51">
        <f t="shared" si="59"/>
        <v>329.21063999999996</v>
      </c>
      <c r="N73" s="77">
        <f t="shared" si="60"/>
        <v>870.96064000000001</v>
      </c>
      <c r="O73" s="77"/>
      <c r="P73" s="85"/>
      <c r="Q73" s="5"/>
    </row>
    <row r="74" spans="1:17" ht="15.75">
      <c r="A74" s="24" t="str">
        <f>IF(F74&lt;&gt;"",1+MAX($A$6:A73),"")</f>
        <v/>
      </c>
      <c r="B74" s="25"/>
      <c r="C74" s="46"/>
      <c r="D74" s="22"/>
      <c r="E74" s="60"/>
      <c r="F74" s="90"/>
      <c r="G74" s="90"/>
      <c r="H74" s="92"/>
      <c r="I74" s="92"/>
      <c r="J74" s="64"/>
      <c r="K74" s="70"/>
      <c r="L74" s="91"/>
      <c r="M74" s="51"/>
      <c r="N74" s="77"/>
      <c r="O74" s="77"/>
      <c r="P74" s="85"/>
      <c r="Q74" s="5"/>
    </row>
    <row r="75" spans="1:17" ht="15.75">
      <c r="A75" s="24" t="str">
        <f>IF(F75&lt;&gt;"",1+MAX($A$6:A74),"")</f>
        <v/>
      </c>
      <c r="B75" s="7"/>
      <c r="C75" s="45" t="s">
        <v>91</v>
      </c>
      <c r="D75" s="23"/>
      <c r="E75" s="26"/>
      <c r="F75" s="23"/>
      <c r="G75" s="22"/>
      <c r="H75" s="51"/>
      <c r="I75" s="22"/>
      <c r="J75" s="22"/>
      <c r="K75" s="69"/>
      <c r="L75" s="22"/>
      <c r="M75" s="33"/>
      <c r="N75" s="77"/>
      <c r="O75" s="77"/>
      <c r="P75" s="84"/>
    </row>
    <row r="76" spans="1:17" ht="15.75">
      <c r="A76" s="24">
        <f>IF(F76&lt;&gt;"",1+MAX($A$6:A75),"")</f>
        <v>38</v>
      </c>
      <c r="B76" s="25"/>
      <c r="C76" s="46" t="s">
        <v>92</v>
      </c>
      <c r="D76" s="22">
        <v>225.64</v>
      </c>
      <c r="E76" s="60">
        <v>0.1</v>
      </c>
      <c r="F76" s="90">
        <f t="shared" si="55"/>
        <v>248.20400000000001</v>
      </c>
      <c r="G76" s="90" t="s">
        <v>16</v>
      </c>
      <c r="H76" s="92">
        <v>1.66</v>
      </c>
      <c r="I76" s="92">
        <f t="shared" si="56"/>
        <v>412.01864</v>
      </c>
      <c r="J76" s="64">
        <v>3.5999999999999997E-2</v>
      </c>
      <c r="K76" s="70">
        <f t="shared" ref="K76:K85" si="61">$O$59</f>
        <v>60</v>
      </c>
      <c r="L76" s="91">
        <f t="shared" si="58"/>
        <v>8.9353439999999988</v>
      </c>
      <c r="M76" s="51">
        <f t="shared" si="59"/>
        <v>536.12063999999998</v>
      </c>
      <c r="N76" s="77">
        <f t="shared" si="60"/>
        <v>948.13927999999999</v>
      </c>
      <c r="O76" s="77"/>
      <c r="P76" s="85"/>
      <c r="Q76" s="5"/>
    </row>
    <row r="77" spans="1:17" ht="15.75">
      <c r="A77" s="24">
        <f>IF(F77&lt;&gt;"",1+MAX($A$6:A76),"")</f>
        <v>39</v>
      </c>
      <c r="B77" s="25"/>
      <c r="C77" s="46" t="s">
        <v>93</v>
      </c>
      <c r="D77" s="22">
        <v>159.06</v>
      </c>
      <c r="E77" s="60">
        <v>0.1</v>
      </c>
      <c r="F77" s="90">
        <f t="shared" si="55"/>
        <v>174.96600000000001</v>
      </c>
      <c r="G77" s="90" t="s">
        <v>16</v>
      </c>
      <c r="H77" s="92">
        <v>1.1100000000000001</v>
      </c>
      <c r="I77" s="92">
        <f t="shared" si="56"/>
        <v>194.21226000000001</v>
      </c>
      <c r="J77" s="64">
        <v>3.5999999999999997E-2</v>
      </c>
      <c r="K77" s="70">
        <f t="shared" si="61"/>
        <v>60</v>
      </c>
      <c r="L77" s="91">
        <f t="shared" si="58"/>
        <v>6.2987760000000002</v>
      </c>
      <c r="M77" s="51">
        <f t="shared" si="59"/>
        <v>377.92655999999999</v>
      </c>
      <c r="N77" s="77">
        <f t="shared" si="60"/>
        <v>572.13882000000001</v>
      </c>
      <c r="O77" s="77"/>
      <c r="P77" s="85"/>
      <c r="Q77" s="5"/>
    </row>
    <row r="78" spans="1:17" ht="15.75">
      <c r="A78" s="24">
        <f>IF(F78&lt;&gt;"",1+MAX($A$6:A77),"")</f>
        <v>40</v>
      </c>
      <c r="B78" s="25"/>
      <c r="C78" s="46" t="s">
        <v>94</v>
      </c>
      <c r="D78" s="22">
        <v>200.73</v>
      </c>
      <c r="E78" s="60">
        <v>0.1</v>
      </c>
      <c r="F78" s="90">
        <f t="shared" si="55"/>
        <v>220.803</v>
      </c>
      <c r="G78" s="90" t="s">
        <v>16</v>
      </c>
      <c r="H78" s="92">
        <v>1.1100000000000001</v>
      </c>
      <c r="I78" s="92">
        <f t="shared" si="56"/>
        <v>245.09133000000003</v>
      </c>
      <c r="J78" s="64">
        <v>3.5999999999999997E-2</v>
      </c>
      <c r="K78" s="70">
        <f t="shared" si="61"/>
        <v>60</v>
      </c>
      <c r="L78" s="91">
        <f t="shared" si="58"/>
        <v>7.9489079999999994</v>
      </c>
      <c r="M78" s="51">
        <f t="shared" si="59"/>
        <v>476.93447999999995</v>
      </c>
      <c r="N78" s="77">
        <f t="shared" si="60"/>
        <v>722.02580999999998</v>
      </c>
      <c r="O78" s="77"/>
      <c r="P78" s="85"/>
      <c r="Q78" s="5"/>
    </row>
    <row r="79" spans="1:17" ht="15.75">
      <c r="A79" s="24">
        <f>IF(F79&lt;&gt;"",1+MAX($A$6:A78),"")</f>
        <v>41</v>
      </c>
      <c r="B79" s="25"/>
      <c r="C79" s="46" t="s">
        <v>95</v>
      </c>
      <c r="D79" s="22">
        <v>101.43</v>
      </c>
      <c r="E79" s="60">
        <v>0.1</v>
      </c>
      <c r="F79" s="90">
        <f t="shared" si="55"/>
        <v>111.57300000000002</v>
      </c>
      <c r="G79" s="90" t="s">
        <v>16</v>
      </c>
      <c r="H79" s="92">
        <v>1.1100000000000001</v>
      </c>
      <c r="I79" s="92">
        <f t="shared" si="56"/>
        <v>123.84603000000004</v>
      </c>
      <c r="J79" s="64">
        <v>3.5999999999999997E-2</v>
      </c>
      <c r="K79" s="70">
        <f t="shared" si="61"/>
        <v>60</v>
      </c>
      <c r="L79" s="91">
        <f t="shared" si="58"/>
        <v>4.0166280000000008</v>
      </c>
      <c r="M79" s="51">
        <f t="shared" si="59"/>
        <v>240.99768000000006</v>
      </c>
      <c r="N79" s="77">
        <f t="shared" si="60"/>
        <v>364.8437100000001</v>
      </c>
      <c r="O79" s="77"/>
      <c r="P79" s="85"/>
      <c r="Q79" s="5"/>
    </row>
    <row r="80" spans="1:17" ht="15.75">
      <c r="A80" s="24">
        <f>IF(F80&lt;&gt;"",1+MAX($A$6:A79),"")</f>
        <v>42</v>
      </c>
      <c r="B80" s="25"/>
      <c r="C80" s="46" t="s">
        <v>96</v>
      </c>
      <c r="D80" s="22">
        <v>225.64</v>
      </c>
      <c r="E80" s="60">
        <v>0.1</v>
      </c>
      <c r="F80" s="90">
        <f t="shared" si="55"/>
        <v>248.20400000000001</v>
      </c>
      <c r="G80" s="90" t="s">
        <v>16</v>
      </c>
      <c r="H80" s="92">
        <v>1.1100000000000001</v>
      </c>
      <c r="I80" s="92">
        <f t="shared" si="56"/>
        <v>275.50644000000005</v>
      </c>
      <c r="J80" s="64">
        <v>3.5999999999999997E-2</v>
      </c>
      <c r="K80" s="70">
        <f t="shared" si="61"/>
        <v>60</v>
      </c>
      <c r="L80" s="91">
        <f t="shared" si="58"/>
        <v>8.9353439999999988</v>
      </c>
      <c r="M80" s="51">
        <f t="shared" si="59"/>
        <v>536.12063999999998</v>
      </c>
      <c r="N80" s="77">
        <f t="shared" si="60"/>
        <v>811.62707999999998</v>
      </c>
      <c r="O80" s="77"/>
      <c r="P80" s="85"/>
      <c r="Q80" s="5"/>
    </row>
    <row r="81" spans="1:17" ht="15.75">
      <c r="A81" s="24">
        <f>IF(F81&lt;&gt;"",1+MAX($A$6:A80),"")</f>
        <v>43</v>
      </c>
      <c r="B81" s="25"/>
      <c r="C81" s="46" t="s">
        <v>97</v>
      </c>
      <c r="D81" s="22">
        <v>72.42</v>
      </c>
      <c r="E81" s="60">
        <v>0.1</v>
      </c>
      <c r="F81" s="90">
        <f t="shared" si="55"/>
        <v>79.662000000000006</v>
      </c>
      <c r="G81" s="90" t="s">
        <v>16</v>
      </c>
      <c r="H81" s="92">
        <v>1.1100000000000001</v>
      </c>
      <c r="I81" s="92">
        <f t="shared" si="56"/>
        <v>88.424820000000011</v>
      </c>
      <c r="J81" s="64">
        <v>3.5999999999999997E-2</v>
      </c>
      <c r="K81" s="70">
        <f t="shared" si="61"/>
        <v>60</v>
      </c>
      <c r="L81" s="91">
        <f t="shared" si="58"/>
        <v>2.8678319999999999</v>
      </c>
      <c r="M81" s="51">
        <f t="shared" si="59"/>
        <v>172.06992</v>
      </c>
      <c r="N81" s="77">
        <f t="shared" si="60"/>
        <v>260.49473999999998</v>
      </c>
      <c r="O81" s="77"/>
      <c r="P81" s="85"/>
      <c r="Q81" s="5"/>
    </row>
    <row r="82" spans="1:17" ht="15.75">
      <c r="A82" s="24">
        <f>IF(F82&lt;&gt;"",1+MAX($A$6:A81),"")</f>
        <v>44</v>
      </c>
      <c r="B82" s="25"/>
      <c r="C82" s="46" t="s">
        <v>98</v>
      </c>
      <c r="D82" s="22">
        <v>3.38</v>
      </c>
      <c r="E82" s="60">
        <v>0.1</v>
      </c>
      <c r="F82" s="90">
        <f t="shared" si="55"/>
        <v>3.718</v>
      </c>
      <c r="G82" s="90" t="s">
        <v>16</v>
      </c>
      <c r="H82" s="92">
        <v>1.1100000000000001</v>
      </c>
      <c r="I82" s="92">
        <f t="shared" si="56"/>
        <v>4.1269800000000005</v>
      </c>
      <c r="J82" s="64">
        <v>3.5999999999999997E-2</v>
      </c>
      <c r="K82" s="70">
        <f t="shared" si="61"/>
        <v>60</v>
      </c>
      <c r="L82" s="91">
        <f t="shared" si="58"/>
        <v>0.13384799999999999</v>
      </c>
      <c r="M82" s="51">
        <f t="shared" si="59"/>
        <v>8.0308799999999998</v>
      </c>
      <c r="N82" s="77">
        <f t="shared" si="60"/>
        <v>12.157859999999999</v>
      </c>
      <c r="O82" s="77"/>
      <c r="P82" s="85"/>
      <c r="Q82" s="5"/>
    </row>
    <row r="83" spans="1:17" ht="15.75">
      <c r="A83" s="24">
        <f>IF(F83&lt;&gt;"",1+MAX($A$6:A82),"")</f>
        <v>45</v>
      </c>
      <c r="B83" s="25"/>
      <c r="C83" s="46" t="s">
        <v>99</v>
      </c>
      <c r="D83" s="22">
        <v>165</v>
      </c>
      <c r="E83" s="60">
        <v>0.1</v>
      </c>
      <c r="F83" s="90">
        <f t="shared" si="55"/>
        <v>181.50000000000003</v>
      </c>
      <c r="G83" s="90" t="s">
        <v>16</v>
      </c>
      <c r="H83" s="92">
        <v>1.37</v>
      </c>
      <c r="I83" s="92">
        <f t="shared" si="56"/>
        <v>248.65500000000006</v>
      </c>
      <c r="J83" s="64">
        <v>3.2000000000000001E-2</v>
      </c>
      <c r="K83" s="70">
        <f t="shared" si="61"/>
        <v>60</v>
      </c>
      <c r="L83" s="91">
        <f t="shared" si="58"/>
        <v>5.8080000000000007</v>
      </c>
      <c r="M83" s="51">
        <f t="shared" si="59"/>
        <v>348.48</v>
      </c>
      <c r="N83" s="77">
        <f t="shared" si="60"/>
        <v>597.1350000000001</v>
      </c>
      <c r="O83" s="77"/>
      <c r="P83" s="85"/>
      <c r="Q83" s="5"/>
    </row>
    <row r="84" spans="1:17" ht="15.75">
      <c r="A84" s="24">
        <f>IF(F84&lt;&gt;"",1+MAX($A$6:A83),"")</f>
        <v>46</v>
      </c>
      <c r="B84" s="25"/>
      <c r="C84" s="46" t="s">
        <v>100</v>
      </c>
      <c r="D84" s="22">
        <v>225.64</v>
      </c>
      <c r="E84" s="60">
        <v>0.1</v>
      </c>
      <c r="F84" s="90">
        <f t="shared" si="55"/>
        <v>248.20400000000001</v>
      </c>
      <c r="G84" s="90" t="s">
        <v>16</v>
      </c>
      <c r="H84" s="92">
        <v>0.69</v>
      </c>
      <c r="I84" s="92">
        <f t="shared" si="56"/>
        <v>171.26076</v>
      </c>
      <c r="J84" s="64">
        <v>2.9000000000000001E-2</v>
      </c>
      <c r="K84" s="70">
        <f t="shared" si="61"/>
        <v>60</v>
      </c>
      <c r="L84" s="91">
        <f t="shared" si="58"/>
        <v>7.1979160000000002</v>
      </c>
      <c r="M84" s="51">
        <f t="shared" si="59"/>
        <v>431.87495999999999</v>
      </c>
      <c r="N84" s="77">
        <f t="shared" si="60"/>
        <v>603.13571999999999</v>
      </c>
      <c r="O84" s="77"/>
      <c r="P84" s="85"/>
      <c r="Q84" s="5"/>
    </row>
    <row r="85" spans="1:17" ht="15.75">
      <c r="A85" s="24">
        <f>IF(F85&lt;&gt;"",1+MAX($A$6:A84),"")</f>
        <v>47</v>
      </c>
      <c r="B85" s="25"/>
      <c r="C85" s="46" t="s">
        <v>101</v>
      </c>
      <c r="D85" s="22">
        <v>5.04</v>
      </c>
      <c r="E85" s="60">
        <v>0.1</v>
      </c>
      <c r="F85" s="90">
        <f t="shared" si="55"/>
        <v>5.5440000000000005</v>
      </c>
      <c r="G85" s="90" t="s">
        <v>16</v>
      </c>
      <c r="H85" s="92">
        <v>2.2200000000000002</v>
      </c>
      <c r="I85" s="92">
        <f t="shared" si="56"/>
        <v>12.307680000000001</v>
      </c>
      <c r="J85" s="64">
        <v>7.0000000000000007E-2</v>
      </c>
      <c r="K85" s="70">
        <f t="shared" si="61"/>
        <v>60</v>
      </c>
      <c r="L85" s="91">
        <f t="shared" si="58"/>
        <v>0.38808000000000009</v>
      </c>
      <c r="M85" s="51">
        <f t="shared" si="59"/>
        <v>23.284800000000004</v>
      </c>
      <c r="N85" s="77">
        <f t="shared" si="60"/>
        <v>35.592480000000009</v>
      </c>
      <c r="O85" s="77"/>
      <c r="P85" s="85"/>
      <c r="Q85" s="5"/>
    </row>
    <row r="86" spans="1:17" ht="15.75">
      <c r="A86" s="24" t="str">
        <f>IF(F86&lt;&gt;"",1+MAX($A$6:A85),"")</f>
        <v/>
      </c>
      <c r="B86" s="25"/>
      <c r="C86" s="46"/>
      <c r="D86" s="22"/>
      <c r="E86" s="60"/>
      <c r="F86" s="90"/>
      <c r="G86" s="90"/>
      <c r="H86" s="92"/>
      <c r="I86" s="92"/>
      <c r="J86" s="64"/>
      <c r="K86" s="70"/>
      <c r="L86" s="91"/>
      <c r="M86" s="51"/>
      <c r="N86" s="77"/>
      <c r="O86" s="77"/>
      <c r="P86" s="85"/>
      <c r="Q86" s="5"/>
    </row>
    <row r="87" spans="1:17" ht="15.75">
      <c r="A87" s="24" t="str">
        <f>IF(F87&lt;&gt;"",1+MAX($A$6:A86),"")</f>
        <v/>
      </c>
      <c r="B87" s="7"/>
      <c r="C87" s="45" t="s">
        <v>102</v>
      </c>
      <c r="D87" s="23"/>
      <c r="E87" s="26"/>
      <c r="F87" s="23"/>
      <c r="G87" s="22"/>
      <c r="H87" s="51"/>
      <c r="I87" s="22"/>
      <c r="J87" s="22"/>
      <c r="K87" s="69"/>
      <c r="L87" s="22"/>
      <c r="M87" s="33"/>
      <c r="N87" s="77"/>
      <c r="O87" s="77"/>
      <c r="P87" s="84"/>
    </row>
    <row r="88" spans="1:17" ht="15.75">
      <c r="A88" s="24">
        <f>IF(F88&lt;&gt;"",1+MAX($A$6:A87),"")</f>
        <v>48</v>
      </c>
      <c r="B88" s="25"/>
      <c r="C88" s="46" t="s">
        <v>103</v>
      </c>
      <c r="D88" s="22">
        <v>2321</v>
      </c>
      <c r="E88" s="60">
        <v>0.1</v>
      </c>
      <c r="F88" s="90">
        <f t="shared" si="55"/>
        <v>2553.1000000000004</v>
      </c>
      <c r="G88" s="90" t="s">
        <v>34</v>
      </c>
      <c r="H88" s="92">
        <v>1.28</v>
      </c>
      <c r="I88" s="92">
        <f t="shared" ref="I88" si="62">F88*H88</f>
        <v>3267.9680000000008</v>
      </c>
      <c r="J88" s="64">
        <v>4.2999999999999997E-2</v>
      </c>
      <c r="K88" s="70">
        <f>$O$59</f>
        <v>60</v>
      </c>
      <c r="L88" s="91">
        <f t="shared" si="58"/>
        <v>109.78330000000001</v>
      </c>
      <c r="M88" s="51">
        <f t="shared" si="59"/>
        <v>6586.9980000000005</v>
      </c>
      <c r="N88" s="77">
        <f t="shared" si="60"/>
        <v>9854.9660000000003</v>
      </c>
      <c r="O88" s="77"/>
      <c r="P88" s="85"/>
      <c r="Q88" s="5"/>
    </row>
    <row r="89" spans="1:17" ht="15.75">
      <c r="A89" s="24">
        <f>IF(F89&lt;&gt;"",1+MAX($A$6:A88),"")</f>
        <v>49</v>
      </c>
      <c r="B89" s="25"/>
      <c r="C89" s="59" t="s">
        <v>104</v>
      </c>
      <c r="D89" s="22">
        <v>73</v>
      </c>
      <c r="E89" s="60">
        <v>0</v>
      </c>
      <c r="F89" s="90">
        <f t="shared" si="55"/>
        <v>73</v>
      </c>
      <c r="G89" s="90" t="s">
        <v>17</v>
      </c>
      <c r="H89" s="92"/>
      <c r="I89" s="92"/>
      <c r="J89" s="64"/>
      <c r="K89" s="70"/>
      <c r="L89" s="91"/>
      <c r="M89" s="51"/>
      <c r="N89" s="77"/>
      <c r="O89" s="77"/>
      <c r="P89" s="85"/>
      <c r="Q89" s="5"/>
    </row>
    <row r="90" spans="1:17" ht="15.75">
      <c r="A90" s="24">
        <f>IF(F90&lt;&gt;"",1+MAX($A$6:A89),"")</f>
        <v>50</v>
      </c>
      <c r="B90" s="25"/>
      <c r="C90" s="59" t="s">
        <v>105</v>
      </c>
      <c r="D90" s="22">
        <v>10512</v>
      </c>
      <c r="E90" s="60">
        <v>0</v>
      </c>
      <c r="F90" s="90">
        <f t="shared" si="55"/>
        <v>10512</v>
      </c>
      <c r="G90" s="90" t="s">
        <v>17</v>
      </c>
      <c r="H90" s="92"/>
      <c r="I90" s="92"/>
      <c r="J90" s="64"/>
      <c r="K90" s="70"/>
      <c r="L90" s="91"/>
      <c r="M90" s="51"/>
      <c r="N90" s="77"/>
      <c r="O90" s="77"/>
      <c r="P90" s="85"/>
      <c r="Q90" s="5"/>
    </row>
    <row r="91" spans="1:17" ht="16.5" thickBot="1">
      <c r="A91" s="24"/>
      <c r="B91" s="25"/>
      <c r="C91" s="59"/>
      <c r="D91" s="22"/>
      <c r="E91" s="60"/>
      <c r="F91" s="90"/>
      <c r="G91" s="90"/>
      <c r="H91" s="92"/>
      <c r="I91" s="92"/>
      <c r="J91" s="64"/>
      <c r="K91" s="70"/>
      <c r="L91" s="91"/>
      <c r="M91" s="51"/>
      <c r="N91" s="77"/>
      <c r="O91" s="77"/>
      <c r="P91" s="85"/>
      <c r="Q91" s="5"/>
    </row>
    <row r="92" spans="1:17" s="40" customFormat="1" ht="16.5" thickBot="1">
      <c r="A92" s="41" t="str">
        <f>IF(F92&lt;&gt;"",1+MAX(#REF!),"")</f>
        <v/>
      </c>
      <c r="B92" s="42" t="s">
        <v>106</v>
      </c>
      <c r="C92" s="43" t="s">
        <v>107</v>
      </c>
      <c r="D92" s="44"/>
      <c r="E92" s="44"/>
      <c r="F92" s="44"/>
      <c r="G92" s="44"/>
      <c r="H92" s="50"/>
      <c r="I92" s="44"/>
      <c r="J92" s="44"/>
      <c r="K92" s="68"/>
      <c r="L92" s="44"/>
      <c r="M92" s="50"/>
      <c r="N92" s="68"/>
      <c r="O92" s="68"/>
      <c r="P92" s="83">
        <f>SUM(N94:N105)</f>
        <v>19929.896844000003</v>
      </c>
    </row>
    <row r="93" spans="1:17" ht="15" customHeight="1">
      <c r="A93" s="24" t="str">
        <f>IF(F93&lt;&gt;"",1+MAX($A$6:A92),"")</f>
        <v/>
      </c>
      <c r="B93" s="7"/>
      <c r="C93" s="28"/>
      <c r="D93" s="23"/>
      <c r="E93" s="26"/>
      <c r="F93" s="23"/>
      <c r="G93" s="22"/>
      <c r="H93" s="51"/>
      <c r="I93" s="22"/>
      <c r="J93" s="22"/>
      <c r="K93" s="69"/>
      <c r="L93" s="8"/>
      <c r="M93" s="61" t="s">
        <v>20</v>
      </c>
      <c r="N93" s="81"/>
      <c r="O93" s="76">
        <v>56</v>
      </c>
      <c r="P93" s="84"/>
    </row>
    <row r="94" spans="1:17" ht="15.75">
      <c r="A94" s="24" t="str">
        <f>IF(F94&lt;&gt;"",1+MAX($A$6:A93),"")</f>
        <v/>
      </c>
      <c r="B94" s="7"/>
      <c r="C94" s="45" t="s">
        <v>108</v>
      </c>
      <c r="D94" s="23"/>
      <c r="E94" s="26"/>
      <c r="F94" s="23"/>
      <c r="G94" s="22"/>
      <c r="H94" s="51"/>
      <c r="I94" s="22"/>
      <c r="J94" s="22"/>
      <c r="K94" s="69"/>
      <c r="L94" s="22"/>
      <c r="M94" s="33"/>
      <c r="N94" s="77"/>
      <c r="O94" s="77"/>
      <c r="P94" s="84"/>
    </row>
    <row r="95" spans="1:17" ht="15.75">
      <c r="A95" s="24">
        <f>IF(F95&lt;&gt;"",1+MAX($A$6:A94),"")</f>
        <v>51</v>
      </c>
      <c r="B95" s="25"/>
      <c r="C95" s="46" t="s">
        <v>109</v>
      </c>
      <c r="D95" s="22">
        <v>2322</v>
      </c>
      <c r="E95" s="60">
        <v>0.1</v>
      </c>
      <c r="F95" s="90">
        <f t="shared" ref="F95:F104" si="63">(1+E95)*D95</f>
        <v>2554.2000000000003</v>
      </c>
      <c r="G95" s="90" t="s">
        <v>34</v>
      </c>
      <c r="H95" s="92">
        <v>0.8</v>
      </c>
      <c r="I95" s="92">
        <f t="shared" ref="I95:I104" si="64">F95*H95</f>
        <v>2043.3600000000004</v>
      </c>
      <c r="J95" s="64">
        <v>6.6699999999999997E-3</v>
      </c>
      <c r="K95" s="70">
        <f>$O$93</f>
        <v>56</v>
      </c>
      <c r="L95" s="91">
        <f t="shared" ref="L95" si="65">J95*F95</f>
        <v>17.036514</v>
      </c>
      <c r="M95" s="51">
        <f t="shared" ref="M95" si="66">L95*K95</f>
        <v>954.04478400000005</v>
      </c>
      <c r="N95" s="77">
        <f t="shared" ref="N95" si="67">M95+I95</f>
        <v>2997.4047840000003</v>
      </c>
      <c r="O95" s="77"/>
      <c r="P95" s="85"/>
      <c r="Q95" s="5"/>
    </row>
    <row r="96" spans="1:17" ht="15.75">
      <c r="A96" s="24" t="str">
        <f>IF(F96&lt;&gt;"",1+MAX($A$6:A95),"")</f>
        <v/>
      </c>
      <c r="B96" s="25"/>
      <c r="C96" s="46"/>
      <c r="D96" s="22"/>
      <c r="E96" s="60"/>
      <c r="F96" s="90"/>
      <c r="G96" s="90"/>
      <c r="H96" s="92"/>
      <c r="I96" s="92"/>
      <c r="J96" s="64"/>
      <c r="K96" s="70"/>
      <c r="L96" s="91"/>
      <c r="M96" s="51"/>
      <c r="N96" s="77"/>
      <c r="O96" s="77"/>
      <c r="P96" s="85"/>
      <c r="Q96" s="5"/>
    </row>
    <row r="97" spans="1:17" ht="15.75">
      <c r="A97" s="24" t="str">
        <f>IF(F97&lt;&gt;"",1+MAX($A$6:A96),"")</f>
        <v/>
      </c>
      <c r="B97" s="7"/>
      <c r="C97" s="45" t="s">
        <v>110</v>
      </c>
      <c r="D97" s="23"/>
      <c r="E97" s="26"/>
      <c r="F97" s="23"/>
      <c r="G97" s="22"/>
      <c r="H97" s="51"/>
      <c r="I97" s="22"/>
      <c r="J97" s="22"/>
      <c r="K97" s="69"/>
      <c r="L97" s="22"/>
      <c r="M97" s="33"/>
      <c r="N97" s="77"/>
      <c r="O97" s="77"/>
      <c r="P97" s="84"/>
    </row>
    <row r="98" spans="1:17" ht="15.75">
      <c r="A98" s="24">
        <f>IF(F98&lt;&gt;"",1+MAX($A$6:A97),"")</f>
        <v>52</v>
      </c>
      <c r="B98" s="25"/>
      <c r="C98" s="46" t="s">
        <v>111</v>
      </c>
      <c r="D98" s="22">
        <v>86</v>
      </c>
      <c r="E98" s="60">
        <v>0.1</v>
      </c>
      <c r="F98" s="90">
        <f t="shared" si="63"/>
        <v>94.600000000000009</v>
      </c>
      <c r="G98" s="90" t="s">
        <v>16</v>
      </c>
      <c r="H98" s="92">
        <v>4.0199999999999996</v>
      </c>
      <c r="I98" s="92">
        <f t="shared" si="64"/>
        <v>380.29199999999997</v>
      </c>
      <c r="J98" s="64">
        <v>4.7E-2</v>
      </c>
      <c r="K98" s="70">
        <f t="shared" ref="K98:K101" si="68">$O$93</f>
        <v>56</v>
      </c>
      <c r="L98" s="91">
        <f t="shared" ref="L98:L101" si="69">J98*F98</f>
        <v>4.4462000000000002</v>
      </c>
      <c r="M98" s="51">
        <f t="shared" ref="M98:M101" si="70">L98*K98</f>
        <v>248.9872</v>
      </c>
      <c r="N98" s="77">
        <f t="shared" ref="N98:N101" si="71">M98+I98</f>
        <v>629.27919999999995</v>
      </c>
      <c r="O98" s="77"/>
      <c r="P98" s="85"/>
      <c r="Q98" s="5"/>
    </row>
    <row r="99" spans="1:17" ht="15.75">
      <c r="A99" s="24">
        <f>IF(F99&lt;&gt;"",1+MAX($A$6:A98),"")</f>
        <v>53</v>
      </c>
      <c r="B99" s="25"/>
      <c r="C99" s="46" t="s">
        <v>112</v>
      </c>
      <c r="D99" s="22">
        <v>78.2</v>
      </c>
      <c r="E99" s="60">
        <v>0.1</v>
      </c>
      <c r="F99" s="90">
        <f t="shared" si="63"/>
        <v>86.02000000000001</v>
      </c>
      <c r="G99" s="90" t="s">
        <v>16</v>
      </c>
      <c r="H99" s="92">
        <v>4.03</v>
      </c>
      <c r="I99" s="92">
        <f t="shared" si="64"/>
        <v>346.66060000000004</v>
      </c>
      <c r="J99" s="64">
        <v>4.7E-2</v>
      </c>
      <c r="K99" s="70">
        <f t="shared" si="68"/>
        <v>56</v>
      </c>
      <c r="L99" s="91">
        <f t="shared" si="69"/>
        <v>4.0429400000000006</v>
      </c>
      <c r="M99" s="51">
        <f t="shared" si="70"/>
        <v>226.40464000000003</v>
      </c>
      <c r="N99" s="77">
        <f t="shared" si="71"/>
        <v>573.06524000000013</v>
      </c>
      <c r="O99" s="77"/>
      <c r="P99" s="85"/>
      <c r="Q99" s="5"/>
    </row>
    <row r="100" spans="1:17" ht="15.75">
      <c r="A100" s="24">
        <f>IF(F100&lt;&gt;"",1+MAX($A$6:A99),"")</f>
        <v>54</v>
      </c>
      <c r="B100" s="25"/>
      <c r="C100" s="46" t="s">
        <v>113</v>
      </c>
      <c r="D100" s="22">
        <v>32.1</v>
      </c>
      <c r="E100" s="60">
        <v>0.1</v>
      </c>
      <c r="F100" s="90">
        <f t="shared" si="63"/>
        <v>35.31</v>
      </c>
      <c r="G100" s="90" t="s">
        <v>16</v>
      </c>
      <c r="H100" s="92">
        <v>4.03</v>
      </c>
      <c r="I100" s="92">
        <f t="shared" si="64"/>
        <v>142.29930000000002</v>
      </c>
      <c r="J100" s="64">
        <v>4.7E-2</v>
      </c>
      <c r="K100" s="70">
        <f t="shared" si="68"/>
        <v>56</v>
      </c>
      <c r="L100" s="91">
        <f t="shared" si="69"/>
        <v>1.6595700000000002</v>
      </c>
      <c r="M100" s="51">
        <f t="shared" si="70"/>
        <v>92.93592000000001</v>
      </c>
      <c r="N100" s="77">
        <f t="shared" si="71"/>
        <v>235.23522000000003</v>
      </c>
      <c r="O100" s="77"/>
      <c r="P100" s="85"/>
      <c r="Q100" s="5"/>
    </row>
    <row r="101" spans="1:17" ht="15.75">
      <c r="A101" s="24">
        <f>IF(F101&lt;&gt;"",1+MAX($A$6:A100),"")</f>
        <v>55</v>
      </c>
      <c r="B101" s="25"/>
      <c r="C101" s="46" t="s">
        <v>114</v>
      </c>
      <c r="D101" s="22">
        <v>258</v>
      </c>
      <c r="E101" s="60">
        <v>0.1</v>
      </c>
      <c r="F101" s="90">
        <f t="shared" si="63"/>
        <v>283.8</v>
      </c>
      <c r="G101" s="90" t="s">
        <v>16</v>
      </c>
      <c r="H101" s="92">
        <v>1.53</v>
      </c>
      <c r="I101" s="92">
        <f t="shared" si="64"/>
        <v>434.214</v>
      </c>
      <c r="J101" s="64">
        <v>0.02</v>
      </c>
      <c r="K101" s="70">
        <f t="shared" si="68"/>
        <v>56</v>
      </c>
      <c r="L101" s="91">
        <f t="shared" si="69"/>
        <v>5.6760000000000002</v>
      </c>
      <c r="M101" s="51">
        <f t="shared" si="70"/>
        <v>317.85599999999999</v>
      </c>
      <c r="N101" s="77">
        <f t="shared" si="71"/>
        <v>752.06999999999994</v>
      </c>
      <c r="O101" s="77"/>
      <c r="P101" s="85"/>
      <c r="Q101" s="5"/>
    </row>
    <row r="102" spans="1:17" ht="15.75">
      <c r="A102" s="24" t="str">
        <f>IF(F102&lt;&gt;"",1+MAX($A$6:A101),"")</f>
        <v/>
      </c>
      <c r="B102" s="25"/>
      <c r="C102" s="46"/>
      <c r="D102" s="22"/>
      <c r="E102" s="60"/>
      <c r="F102" s="90"/>
      <c r="G102" s="90"/>
      <c r="H102" s="92"/>
      <c r="I102" s="92"/>
      <c r="J102" s="64"/>
      <c r="K102" s="70"/>
      <c r="L102" s="91"/>
      <c r="M102" s="51"/>
      <c r="N102" s="77"/>
      <c r="O102" s="77"/>
      <c r="P102" s="85"/>
      <c r="Q102" s="5"/>
    </row>
    <row r="103" spans="1:17" ht="15.75">
      <c r="A103" s="24" t="str">
        <f>IF(F103&lt;&gt;"",1+MAX($A$6:A102),"")</f>
        <v/>
      </c>
      <c r="B103" s="7"/>
      <c r="C103" s="45" t="s">
        <v>115</v>
      </c>
      <c r="D103" s="23"/>
      <c r="E103" s="26"/>
      <c r="F103" s="23"/>
      <c r="G103" s="22"/>
      <c r="H103" s="51"/>
      <c r="I103" s="22"/>
      <c r="J103" s="22"/>
      <c r="K103" s="69"/>
      <c r="L103" s="22"/>
      <c r="M103" s="33"/>
      <c r="N103" s="77"/>
      <c r="O103" s="77"/>
      <c r="P103" s="84"/>
    </row>
    <row r="104" spans="1:17" ht="15.75">
      <c r="A104" s="24">
        <f>IF(F104&lt;&gt;"",1+MAX($A$6:A103),"")</f>
        <v>56</v>
      </c>
      <c r="B104" s="25"/>
      <c r="C104" s="46" t="s">
        <v>116</v>
      </c>
      <c r="D104" s="22">
        <v>2322</v>
      </c>
      <c r="E104" s="60">
        <v>0.1</v>
      </c>
      <c r="F104" s="90">
        <f t="shared" si="63"/>
        <v>2554.2000000000003</v>
      </c>
      <c r="G104" s="90" t="s">
        <v>34</v>
      </c>
      <c r="H104" s="92">
        <v>3.98</v>
      </c>
      <c r="I104" s="92">
        <f t="shared" si="64"/>
        <v>10165.716</v>
      </c>
      <c r="J104" s="64">
        <v>3.2000000000000001E-2</v>
      </c>
      <c r="K104" s="70">
        <f>$O$93</f>
        <v>56</v>
      </c>
      <c r="L104" s="91">
        <f t="shared" ref="L104" si="72">J104*F104</f>
        <v>81.734400000000008</v>
      </c>
      <c r="M104" s="51">
        <f t="shared" ref="M104" si="73">L104*K104</f>
        <v>4577.1264000000001</v>
      </c>
      <c r="N104" s="77">
        <f t="shared" ref="N104" si="74">M104+I104</f>
        <v>14742.842400000001</v>
      </c>
      <c r="O104" s="77"/>
      <c r="P104" s="85"/>
      <c r="Q104" s="5"/>
    </row>
    <row r="105" spans="1:17" ht="16.5" thickBot="1">
      <c r="A105" s="24"/>
      <c r="B105" s="25"/>
      <c r="C105" s="59"/>
      <c r="D105" s="22"/>
      <c r="E105" s="60"/>
      <c r="F105" s="90"/>
      <c r="G105" s="90"/>
      <c r="H105" s="92"/>
      <c r="I105" s="92"/>
      <c r="J105" s="64"/>
      <c r="K105" s="70"/>
      <c r="L105" s="91"/>
      <c r="M105" s="51"/>
      <c r="N105" s="77"/>
      <c r="O105" s="77"/>
      <c r="P105" s="85"/>
      <c r="Q105" s="5"/>
    </row>
    <row r="106" spans="1:17" s="40" customFormat="1" ht="16.5" thickBot="1">
      <c r="A106" s="41" t="str">
        <f>IF(F106&lt;&gt;"",1+MAX(#REF!),"")</f>
        <v/>
      </c>
      <c r="B106" s="42" t="s">
        <v>117</v>
      </c>
      <c r="C106" s="43" t="s">
        <v>118</v>
      </c>
      <c r="D106" s="44"/>
      <c r="E106" s="44"/>
      <c r="F106" s="44"/>
      <c r="G106" s="44"/>
      <c r="H106" s="50"/>
      <c r="I106" s="44"/>
      <c r="J106" s="44"/>
      <c r="K106" s="68"/>
      <c r="L106" s="44"/>
      <c r="M106" s="50"/>
      <c r="N106" s="68"/>
      <c r="O106" s="68"/>
      <c r="P106" s="83">
        <f>SUM(N108:N131)</f>
        <v>32257.306880000004</v>
      </c>
    </row>
    <row r="107" spans="1:17" ht="15" customHeight="1">
      <c r="A107" s="24" t="str">
        <f>IF(F107&lt;&gt;"",1+MAX($A$6:A106),"")</f>
        <v/>
      </c>
      <c r="B107" s="7"/>
      <c r="C107" s="28"/>
      <c r="D107" s="23"/>
      <c r="E107" s="26"/>
      <c r="F107" s="23"/>
      <c r="G107" s="22"/>
      <c r="H107" s="51"/>
      <c r="I107" s="22"/>
      <c r="J107" s="22"/>
      <c r="K107" s="69"/>
      <c r="L107" s="8"/>
      <c r="M107" s="61" t="s">
        <v>20</v>
      </c>
      <c r="N107" s="81"/>
      <c r="O107" s="76">
        <v>52</v>
      </c>
      <c r="P107" s="84"/>
    </row>
    <row r="108" spans="1:17" ht="15.75">
      <c r="A108" s="24" t="str">
        <f>IF(F108&lt;&gt;"",1+MAX($A$6:A107),"")</f>
        <v/>
      </c>
      <c r="B108" s="7"/>
      <c r="C108" s="45" t="s">
        <v>119</v>
      </c>
      <c r="D108" s="23"/>
      <c r="E108" s="26"/>
      <c r="F108" s="23"/>
      <c r="G108" s="22"/>
      <c r="H108" s="51"/>
      <c r="I108" s="22"/>
      <c r="J108" s="22"/>
      <c r="K108" s="69"/>
      <c r="L108" s="22"/>
      <c r="M108" s="33"/>
      <c r="N108" s="77"/>
      <c r="O108" s="77"/>
      <c r="P108" s="84"/>
    </row>
    <row r="109" spans="1:17" ht="45">
      <c r="A109" s="24">
        <f>IF(F109&lt;&gt;"",1+MAX($A$6:A108),"")</f>
        <v>57</v>
      </c>
      <c r="B109" s="25"/>
      <c r="C109" s="46" t="s">
        <v>120</v>
      </c>
      <c r="D109" s="22">
        <v>1</v>
      </c>
      <c r="E109" s="60">
        <v>0</v>
      </c>
      <c r="F109" s="90">
        <f t="shared" ref="F109:F119" si="75">(1+E109)*D109</f>
        <v>1</v>
      </c>
      <c r="G109" s="90" t="s">
        <v>17</v>
      </c>
      <c r="H109" s="92">
        <v>5250</v>
      </c>
      <c r="I109" s="92">
        <f t="shared" ref="I109:I119" si="76">F109*H109</f>
        <v>5250</v>
      </c>
      <c r="J109" s="64">
        <v>4</v>
      </c>
      <c r="K109" s="70">
        <f>$O$107</f>
        <v>52</v>
      </c>
      <c r="L109" s="91">
        <f t="shared" ref="L109:L119" si="77">J109*F109</f>
        <v>4</v>
      </c>
      <c r="M109" s="51">
        <f t="shared" ref="M109:M119" si="78">L109*K109</f>
        <v>208</v>
      </c>
      <c r="N109" s="77">
        <f t="shared" ref="N109:N119" si="79">M109+I109</f>
        <v>5458</v>
      </c>
      <c r="O109" s="77"/>
      <c r="P109" s="85"/>
      <c r="Q109" s="5"/>
    </row>
    <row r="110" spans="1:17" ht="45">
      <c r="A110" s="24">
        <f>IF(F110&lt;&gt;"",1+MAX($A$6:A109),"")</f>
        <v>58</v>
      </c>
      <c r="B110" s="25"/>
      <c r="C110" s="46" t="s">
        <v>121</v>
      </c>
      <c r="D110" s="22">
        <v>1</v>
      </c>
      <c r="E110" s="60">
        <v>0</v>
      </c>
      <c r="F110" s="90">
        <f t="shared" si="75"/>
        <v>1</v>
      </c>
      <c r="G110" s="90" t="s">
        <v>17</v>
      </c>
      <c r="H110" s="92">
        <v>1600</v>
      </c>
      <c r="I110" s="92">
        <f t="shared" si="76"/>
        <v>1600</v>
      </c>
      <c r="J110" s="64">
        <v>4</v>
      </c>
      <c r="K110" s="70">
        <f t="shared" ref="K110:K119" si="80">$O$107</f>
        <v>52</v>
      </c>
      <c r="L110" s="91">
        <f t="shared" si="77"/>
        <v>4</v>
      </c>
      <c r="M110" s="51">
        <f t="shared" si="78"/>
        <v>208</v>
      </c>
      <c r="N110" s="77">
        <f t="shared" si="79"/>
        <v>1808</v>
      </c>
      <c r="O110" s="77"/>
      <c r="P110" s="85"/>
      <c r="Q110" s="5"/>
    </row>
    <row r="111" spans="1:17" ht="45">
      <c r="A111" s="24">
        <f>IF(F111&lt;&gt;"",1+MAX($A$6:A110),"")</f>
        <v>59</v>
      </c>
      <c r="B111" s="25"/>
      <c r="C111" s="46" t="s">
        <v>122</v>
      </c>
      <c r="D111" s="22">
        <v>1</v>
      </c>
      <c r="E111" s="60">
        <v>0</v>
      </c>
      <c r="F111" s="90">
        <f t="shared" si="75"/>
        <v>1</v>
      </c>
      <c r="G111" s="90" t="s">
        <v>17</v>
      </c>
      <c r="H111" s="92">
        <v>635</v>
      </c>
      <c r="I111" s="92">
        <f t="shared" si="76"/>
        <v>635</v>
      </c>
      <c r="J111" s="64">
        <v>2</v>
      </c>
      <c r="K111" s="70">
        <f t="shared" si="80"/>
        <v>52</v>
      </c>
      <c r="L111" s="91">
        <f t="shared" si="77"/>
        <v>2</v>
      </c>
      <c r="M111" s="51">
        <f t="shared" si="78"/>
        <v>104</v>
      </c>
      <c r="N111" s="77">
        <f t="shared" si="79"/>
        <v>739</v>
      </c>
      <c r="O111" s="77"/>
      <c r="P111" s="85"/>
      <c r="Q111" s="5"/>
    </row>
    <row r="112" spans="1:17" ht="45">
      <c r="A112" s="24">
        <f>IF(F112&lt;&gt;"",1+MAX($A$6:A111),"")</f>
        <v>60</v>
      </c>
      <c r="B112" s="25"/>
      <c r="C112" s="46" t="s">
        <v>123</v>
      </c>
      <c r="D112" s="22">
        <v>1</v>
      </c>
      <c r="E112" s="60">
        <v>0</v>
      </c>
      <c r="F112" s="90">
        <f t="shared" si="75"/>
        <v>1</v>
      </c>
      <c r="G112" s="90" t="s">
        <v>17</v>
      </c>
      <c r="H112" s="92">
        <v>635</v>
      </c>
      <c r="I112" s="92">
        <f t="shared" si="76"/>
        <v>635</v>
      </c>
      <c r="J112" s="64">
        <v>2</v>
      </c>
      <c r="K112" s="70">
        <f t="shared" si="80"/>
        <v>52</v>
      </c>
      <c r="L112" s="91">
        <f t="shared" si="77"/>
        <v>2</v>
      </c>
      <c r="M112" s="51">
        <f t="shared" si="78"/>
        <v>104</v>
      </c>
      <c r="N112" s="77">
        <f t="shared" si="79"/>
        <v>739</v>
      </c>
      <c r="O112" s="77"/>
      <c r="P112" s="85"/>
      <c r="Q112" s="5"/>
    </row>
    <row r="113" spans="1:17" ht="45">
      <c r="A113" s="24">
        <f>IF(F113&lt;&gt;"",1+MAX($A$6:A112),"")</f>
        <v>61</v>
      </c>
      <c r="B113" s="25"/>
      <c r="C113" s="46" t="s">
        <v>124</v>
      </c>
      <c r="D113" s="22">
        <v>1</v>
      </c>
      <c r="E113" s="60">
        <v>0</v>
      </c>
      <c r="F113" s="90">
        <f t="shared" si="75"/>
        <v>1</v>
      </c>
      <c r="G113" s="90" t="s">
        <v>17</v>
      </c>
      <c r="H113" s="92">
        <v>635</v>
      </c>
      <c r="I113" s="92">
        <f t="shared" si="76"/>
        <v>635</v>
      </c>
      <c r="J113" s="64">
        <v>2</v>
      </c>
      <c r="K113" s="70">
        <f t="shared" si="80"/>
        <v>52</v>
      </c>
      <c r="L113" s="91">
        <f t="shared" si="77"/>
        <v>2</v>
      </c>
      <c r="M113" s="51">
        <f t="shared" si="78"/>
        <v>104</v>
      </c>
      <c r="N113" s="77">
        <f t="shared" si="79"/>
        <v>739</v>
      </c>
      <c r="O113" s="77"/>
      <c r="P113" s="85"/>
      <c r="Q113" s="5"/>
    </row>
    <row r="114" spans="1:17" ht="45">
      <c r="A114" s="24">
        <f>IF(F114&lt;&gt;"",1+MAX($A$6:A113),"")</f>
        <v>62</v>
      </c>
      <c r="B114" s="25"/>
      <c r="C114" s="46" t="s">
        <v>125</v>
      </c>
      <c r="D114" s="22">
        <v>1</v>
      </c>
      <c r="E114" s="60">
        <v>0</v>
      </c>
      <c r="F114" s="90">
        <f t="shared" si="75"/>
        <v>1</v>
      </c>
      <c r="G114" s="90" t="s">
        <v>17</v>
      </c>
      <c r="H114" s="92">
        <v>975</v>
      </c>
      <c r="I114" s="92">
        <f t="shared" si="76"/>
        <v>975</v>
      </c>
      <c r="J114" s="64">
        <v>2.4</v>
      </c>
      <c r="K114" s="70">
        <f t="shared" si="80"/>
        <v>52</v>
      </c>
      <c r="L114" s="91">
        <f t="shared" si="77"/>
        <v>2.4</v>
      </c>
      <c r="M114" s="51">
        <f t="shared" si="78"/>
        <v>124.8</v>
      </c>
      <c r="N114" s="77">
        <f t="shared" si="79"/>
        <v>1099.8</v>
      </c>
      <c r="O114" s="77"/>
      <c r="P114" s="85"/>
      <c r="Q114" s="5"/>
    </row>
    <row r="115" spans="1:17" ht="45">
      <c r="A115" s="24">
        <f>IF(F115&lt;&gt;"",1+MAX($A$6:A114),"")</f>
        <v>63</v>
      </c>
      <c r="B115" s="25"/>
      <c r="C115" s="46" t="s">
        <v>126</v>
      </c>
      <c r="D115" s="22">
        <v>1</v>
      </c>
      <c r="E115" s="60">
        <v>0</v>
      </c>
      <c r="F115" s="90">
        <f t="shared" si="75"/>
        <v>1</v>
      </c>
      <c r="G115" s="90" t="s">
        <v>17</v>
      </c>
      <c r="H115" s="92">
        <v>800</v>
      </c>
      <c r="I115" s="92">
        <f t="shared" si="76"/>
        <v>800</v>
      </c>
      <c r="J115" s="64">
        <v>2</v>
      </c>
      <c r="K115" s="70">
        <f t="shared" si="80"/>
        <v>52</v>
      </c>
      <c r="L115" s="91">
        <f t="shared" si="77"/>
        <v>2</v>
      </c>
      <c r="M115" s="51">
        <f t="shared" si="78"/>
        <v>104</v>
      </c>
      <c r="N115" s="77">
        <f t="shared" si="79"/>
        <v>904</v>
      </c>
      <c r="O115" s="77"/>
      <c r="P115" s="85"/>
      <c r="Q115" s="5"/>
    </row>
    <row r="116" spans="1:17" ht="45">
      <c r="A116" s="24">
        <f>IF(F116&lt;&gt;"",1+MAX($A$6:A115),"")</f>
        <v>64</v>
      </c>
      <c r="B116" s="25"/>
      <c r="C116" s="46" t="s">
        <v>127</v>
      </c>
      <c r="D116" s="22">
        <v>1</v>
      </c>
      <c r="E116" s="60">
        <v>0</v>
      </c>
      <c r="F116" s="90">
        <f t="shared" si="75"/>
        <v>1</v>
      </c>
      <c r="G116" s="90" t="s">
        <v>17</v>
      </c>
      <c r="H116" s="92">
        <v>450</v>
      </c>
      <c r="I116" s="92">
        <f t="shared" si="76"/>
        <v>450</v>
      </c>
      <c r="J116" s="64">
        <v>1.6</v>
      </c>
      <c r="K116" s="70">
        <f t="shared" si="80"/>
        <v>52</v>
      </c>
      <c r="L116" s="91">
        <f t="shared" si="77"/>
        <v>1.6</v>
      </c>
      <c r="M116" s="51">
        <f t="shared" si="78"/>
        <v>83.2</v>
      </c>
      <c r="N116" s="77">
        <f t="shared" si="79"/>
        <v>533.20000000000005</v>
      </c>
      <c r="O116" s="77"/>
      <c r="P116" s="85"/>
      <c r="Q116" s="5"/>
    </row>
    <row r="117" spans="1:17" ht="45">
      <c r="A117" s="24">
        <f>IF(F117&lt;&gt;"",1+MAX($A$6:A116),"")</f>
        <v>65</v>
      </c>
      <c r="B117" s="25"/>
      <c r="C117" s="46" t="s">
        <v>128</v>
      </c>
      <c r="D117" s="22">
        <v>1</v>
      </c>
      <c r="E117" s="60">
        <v>0</v>
      </c>
      <c r="F117" s="90">
        <f t="shared" si="75"/>
        <v>1</v>
      </c>
      <c r="G117" s="90" t="s">
        <v>17</v>
      </c>
      <c r="H117" s="92">
        <v>635</v>
      </c>
      <c r="I117" s="92">
        <f t="shared" si="76"/>
        <v>635</v>
      </c>
      <c r="J117" s="64">
        <v>2</v>
      </c>
      <c r="K117" s="70">
        <f t="shared" si="80"/>
        <v>52</v>
      </c>
      <c r="L117" s="91">
        <f t="shared" si="77"/>
        <v>2</v>
      </c>
      <c r="M117" s="51">
        <f t="shared" si="78"/>
        <v>104</v>
      </c>
      <c r="N117" s="77">
        <f t="shared" si="79"/>
        <v>739</v>
      </c>
      <c r="O117" s="77"/>
      <c r="P117" s="85"/>
      <c r="Q117" s="5"/>
    </row>
    <row r="118" spans="1:17" ht="45">
      <c r="A118" s="24">
        <f>IF(F118&lt;&gt;"",1+MAX($A$6:A117),"")</f>
        <v>66</v>
      </c>
      <c r="B118" s="25"/>
      <c r="C118" s="46" t="s">
        <v>129</v>
      </c>
      <c r="D118" s="22">
        <v>1</v>
      </c>
      <c r="E118" s="60">
        <v>0</v>
      </c>
      <c r="F118" s="90">
        <f t="shared" si="75"/>
        <v>1</v>
      </c>
      <c r="G118" s="90" t="s">
        <v>17</v>
      </c>
      <c r="H118" s="92">
        <v>595</v>
      </c>
      <c r="I118" s="92">
        <f t="shared" si="76"/>
        <v>595</v>
      </c>
      <c r="J118" s="64">
        <v>2</v>
      </c>
      <c r="K118" s="70">
        <f t="shared" si="80"/>
        <v>52</v>
      </c>
      <c r="L118" s="91">
        <f t="shared" si="77"/>
        <v>2</v>
      </c>
      <c r="M118" s="51">
        <f t="shared" si="78"/>
        <v>104</v>
      </c>
      <c r="N118" s="77">
        <f t="shared" si="79"/>
        <v>699</v>
      </c>
      <c r="O118" s="77"/>
      <c r="P118" s="85"/>
      <c r="Q118" s="5"/>
    </row>
    <row r="119" spans="1:17" ht="45">
      <c r="A119" s="24">
        <f>IF(F119&lt;&gt;"",1+MAX($A$6:A118),"")</f>
        <v>67</v>
      </c>
      <c r="B119" s="25"/>
      <c r="C119" s="46" t="s">
        <v>130</v>
      </c>
      <c r="D119" s="22">
        <v>1</v>
      </c>
      <c r="E119" s="60">
        <v>0</v>
      </c>
      <c r="F119" s="90">
        <f t="shared" si="75"/>
        <v>1</v>
      </c>
      <c r="G119" s="90" t="s">
        <v>17</v>
      </c>
      <c r="H119" s="92">
        <v>1850</v>
      </c>
      <c r="I119" s="92">
        <f t="shared" si="76"/>
        <v>1850</v>
      </c>
      <c r="J119" s="64">
        <v>3.6</v>
      </c>
      <c r="K119" s="70">
        <f t="shared" si="80"/>
        <v>52</v>
      </c>
      <c r="L119" s="91">
        <f t="shared" si="77"/>
        <v>3.6</v>
      </c>
      <c r="M119" s="51">
        <f t="shared" si="78"/>
        <v>187.20000000000002</v>
      </c>
      <c r="N119" s="77">
        <f t="shared" si="79"/>
        <v>2037.2</v>
      </c>
      <c r="O119" s="77"/>
      <c r="P119" s="85"/>
      <c r="Q119" s="5"/>
    </row>
    <row r="120" spans="1:17" ht="15.75">
      <c r="A120" s="24" t="str">
        <f>IF(F120&lt;&gt;"",1+MAX($A$6:A119),"")</f>
        <v/>
      </c>
      <c r="B120" s="25"/>
      <c r="C120" s="46" t="s">
        <v>131</v>
      </c>
      <c r="D120" s="22"/>
      <c r="E120" s="60"/>
      <c r="F120" s="90"/>
      <c r="G120" s="90"/>
      <c r="H120" s="92"/>
      <c r="I120" s="92"/>
      <c r="J120" s="64"/>
      <c r="K120" s="70"/>
      <c r="L120" s="91"/>
      <c r="M120" s="51"/>
      <c r="N120" s="77"/>
      <c r="O120" s="77"/>
      <c r="P120" s="85"/>
      <c r="Q120" s="5"/>
    </row>
    <row r="121" spans="1:17" ht="15.75">
      <c r="A121" s="24" t="str">
        <f>IF(F121&lt;&gt;"",1+MAX($A$6:A120),"")</f>
        <v/>
      </c>
      <c r="B121" s="7"/>
      <c r="C121" s="45" t="s">
        <v>132</v>
      </c>
      <c r="D121" s="23"/>
      <c r="E121" s="26"/>
      <c r="F121" s="23"/>
      <c r="G121" s="22"/>
      <c r="H121" s="51"/>
      <c r="I121" s="22"/>
      <c r="J121" s="22"/>
      <c r="K121" s="69"/>
      <c r="L121" s="22"/>
      <c r="M121" s="33"/>
      <c r="N121" s="77"/>
      <c r="O121" s="77"/>
      <c r="P121" s="84"/>
    </row>
    <row r="122" spans="1:17" ht="45">
      <c r="A122" s="24">
        <f>IF(F122&lt;&gt;"",1+MAX($A$6:A121),"")</f>
        <v>68</v>
      </c>
      <c r="B122" s="25"/>
      <c r="C122" s="46" t="s">
        <v>133</v>
      </c>
      <c r="D122" s="22">
        <v>1</v>
      </c>
      <c r="E122" s="60">
        <v>0</v>
      </c>
      <c r="F122" s="90">
        <f t="shared" ref="F122:F124" si="81">(1+E122)*D122</f>
        <v>1</v>
      </c>
      <c r="G122" s="90" t="s">
        <v>17</v>
      </c>
      <c r="H122" s="92">
        <v>2520</v>
      </c>
      <c r="I122" s="92">
        <f t="shared" ref="I122:I124" si="82">F122*H122</f>
        <v>2520</v>
      </c>
      <c r="J122" s="64">
        <v>8</v>
      </c>
      <c r="K122" s="70">
        <f t="shared" ref="K122:K124" si="83">$O$107</f>
        <v>52</v>
      </c>
      <c r="L122" s="91">
        <f t="shared" ref="L122:L124" si="84">J122*F122</f>
        <v>8</v>
      </c>
      <c r="M122" s="51">
        <f t="shared" ref="M122:M124" si="85">L122*K122</f>
        <v>416</v>
      </c>
      <c r="N122" s="77">
        <f t="shared" ref="N122:N124" si="86">M122+I122</f>
        <v>2936</v>
      </c>
      <c r="O122" s="77"/>
      <c r="P122" s="85"/>
      <c r="Q122" s="5"/>
    </row>
    <row r="123" spans="1:17" ht="45">
      <c r="A123" s="24">
        <f>IF(F123&lt;&gt;"",1+MAX($A$6:A122),"")</f>
        <v>69</v>
      </c>
      <c r="B123" s="25"/>
      <c r="C123" s="46" t="s">
        <v>134</v>
      </c>
      <c r="D123" s="22">
        <v>2</v>
      </c>
      <c r="E123" s="60">
        <v>0</v>
      </c>
      <c r="F123" s="90">
        <f t="shared" si="81"/>
        <v>2</v>
      </c>
      <c r="G123" s="90" t="s">
        <v>17</v>
      </c>
      <c r="H123" s="92">
        <f>42*30</f>
        <v>1260</v>
      </c>
      <c r="I123" s="92">
        <f t="shared" si="82"/>
        <v>2520</v>
      </c>
      <c r="J123" s="64">
        <v>4.68</v>
      </c>
      <c r="K123" s="70">
        <f t="shared" si="83"/>
        <v>52</v>
      </c>
      <c r="L123" s="91">
        <f t="shared" si="84"/>
        <v>9.36</v>
      </c>
      <c r="M123" s="51">
        <f t="shared" si="85"/>
        <v>486.71999999999997</v>
      </c>
      <c r="N123" s="77">
        <f t="shared" si="86"/>
        <v>3006.72</v>
      </c>
      <c r="O123" s="77"/>
      <c r="P123" s="85"/>
      <c r="Q123" s="5"/>
    </row>
    <row r="124" spans="1:17" ht="45">
      <c r="A124" s="24">
        <f>IF(F124&lt;&gt;"",1+MAX($A$6:A123),"")</f>
        <v>70</v>
      </c>
      <c r="B124" s="25"/>
      <c r="C124" s="46" t="s">
        <v>135</v>
      </c>
      <c r="D124" s="22">
        <v>3</v>
      </c>
      <c r="E124" s="60">
        <v>0</v>
      </c>
      <c r="F124" s="90">
        <f t="shared" si="81"/>
        <v>3</v>
      </c>
      <c r="G124" s="90" t="s">
        <v>17</v>
      </c>
      <c r="H124" s="92">
        <f>42*16</f>
        <v>672</v>
      </c>
      <c r="I124" s="92">
        <f t="shared" si="82"/>
        <v>2016</v>
      </c>
      <c r="J124" s="64">
        <v>2.5</v>
      </c>
      <c r="K124" s="70">
        <f t="shared" si="83"/>
        <v>52</v>
      </c>
      <c r="L124" s="91">
        <f t="shared" si="84"/>
        <v>7.5</v>
      </c>
      <c r="M124" s="51">
        <f t="shared" si="85"/>
        <v>390</v>
      </c>
      <c r="N124" s="77">
        <f t="shared" si="86"/>
        <v>2406</v>
      </c>
      <c r="O124" s="77"/>
      <c r="P124" s="85"/>
      <c r="Q124" s="5"/>
    </row>
    <row r="125" spans="1:17" ht="15.75">
      <c r="A125" s="24" t="str">
        <f>IF(F125&lt;&gt;"",1+MAX($A$6:A124),"")</f>
        <v/>
      </c>
      <c r="B125" s="25"/>
      <c r="C125" s="46"/>
      <c r="D125" s="22"/>
      <c r="E125" s="60"/>
      <c r="F125" s="90"/>
      <c r="G125" s="90"/>
      <c r="H125" s="92"/>
      <c r="I125" s="92"/>
      <c r="J125" s="64"/>
      <c r="K125" s="70"/>
      <c r="L125" s="91"/>
      <c r="M125" s="51"/>
      <c r="N125" s="77"/>
      <c r="O125" s="77"/>
      <c r="P125" s="85"/>
      <c r="Q125" s="5"/>
    </row>
    <row r="126" spans="1:17" ht="15.75">
      <c r="A126" s="24" t="str">
        <f>IF(F126&lt;&gt;"",1+MAX($A$6:A125),"")</f>
        <v/>
      </c>
      <c r="B126" s="7"/>
      <c r="C126" s="45" t="s">
        <v>136</v>
      </c>
      <c r="D126" s="23"/>
      <c r="E126" s="26"/>
      <c r="F126" s="23"/>
      <c r="G126" s="22"/>
      <c r="H126" s="51"/>
      <c r="I126" s="22"/>
      <c r="J126" s="22"/>
      <c r="K126" s="69"/>
      <c r="L126" s="22"/>
      <c r="M126" s="33"/>
      <c r="N126" s="77"/>
      <c r="O126" s="77"/>
      <c r="P126" s="84"/>
    </row>
    <row r="127" spans="1:17" ht="15.75">
      <c r="A127" s="24">
        <f>IF(F127&lt;&gt;"",1+MAX($A$6:A126),"")</f>
        <v>71</v>
      </c>
      <c r="B127" s="25"/>
      <c r="C127" s="46" t="s">
        <v>137</v>
      </c>
      <c r="D127" s="22">
        <v>190.24</v>
      </c>
      <c r="E127" s="60">
        <v>0</v>
      </c>
      <c r="F127" s="90">
        <f t="shared" ref="F127" si="87">(1+E127)*D127</f>
        <v>190.24</v>
      </c>
      <c r="G127" s="90" t="s">
        <v>34</v>
      </c>
      <c r="H127" s="92">
        <v>34</v>
      </c>
      <c r="I127" s="92">
        <f t="shared" ref="I127" si="88">F127*H127</f>
        <v>6468.16</v>
      </c>
      <c r="J127" s="64">
        <v>0.156</v>
      </c>
      <c r="K127" s="70">
        <f t="shared" ref="K127" si="89">$O$107</f>
        <v>52</v>
      </c>
      <c r="L127" s="91">
        <f t="shared" ref="L127" si="90">J127*F127</f>
        <v>29.677440000000001</v>
      </c>
      <c r="M127" s="51">
        <f t="shared" ref="M127" si="91">L127*K127</f>
        <v>1543.2268799999999</v>
      </c>
      <c r="N127" s="77">
        <f t="shared" ref="N127" si="92">M127+I127</f>
        <v>8011.38688</v>
      </c>
      <c r="O127" s="77"/>
      <c r="P127" s="85"/>
      <c r="Q127" s="5"/>
    </row>
    <row r="128" spans="1:17" ht="15.75">
      <c r="A128" s="24" t="str">
        <f>IF(F128&lt;&gt;"",1+MAX($A$6:A127),"")</f>
        <v/>
      </c>
      <c r="B128" s="25"/>
      <c r="C128" s="46"/>
      <c r="D128" s="22"/>
      <c r="E128" s="60"/>
      <c r="F128" s="90"/>
      <c r="G128" s="90"/>
      <c r="H128" s="92"/>
      <c r="I128" s="92"/>
      <c r="J128" s="64"/>
      <c r="K128" s="70"/>
      <c r="L128" s="91"/>
      <c r="M128" s="51"/>
      <c r="N128" s="77"/>
      <c r="O128" s="77"/>
      <c r="P128" s="85"/>
      <c r="Q128" s="5"/>
    </row>
    <row r="129" spans="1:17" ht="15.75">
      <c r="A129" s="24" t="str">
        <f>IF(F129&lt;&gt;"",1+MAX($A$6:A128),"")</f>
        <v/>
      </c>
      <c r="B129" s="7"/>
      <c r="C129" s="45" t="s">
        <v>138</v>
      </c>
      <c r="D129" s="23"/>
      <c r="E129" s="26"/>
      <c r="F129" s="23"/>
      <c r="G129" s="22"/>
      <c r="H129" s="51"/>
      <c r="I129" s="22"/>
      <c r="J129" s="22"/>
      <c r="K129" s="69"/>
      <c r="L129" s="22"/>
      <c r="M129" s="33"/>
      <c r="N129" s="77"/>
      <c r="O129" s="77"/>
      <c r="P129" s="84"/>
    </row>
    <row r="130" spans="1:17" ht="15.75">
      <c r="A130" s="24">
        <f>IF(F130&lt;&gt;"",1+MAX($A$6:A129),"")</f>
        <v>72</v>
      </c>
      <c r="B130" s="25"/>
      <c r="C130" s="46" t="s">
        <v>139</v>
      </c>
      <c r="D130" s="22">
        <v>1</v>
      </c>
      <c r="E130" s="60">
        <v>0</v>
      </c>
      <c r="F130" s="90">
        <f t="shared" ref="F130" si="93">(1+E130)*D130</f>
        <v>1</v>
      </c>
      <c r="G130" s="90" t="s">
        <v>17</v>
      </c>
      <c r="H130" s="92">
        <v>350</v>
      </c>
      <c r="I130" s="92">
        <f t="shared" ref="I130" si="94">F130*H130</f>
        <v>350</v>
      </c>
      <c r="J130" s="64">
        <v>1</v>
      </c>
      <c r="K130" s="70">
        <f t="shared" ref="K130" si="95">$O$107</f>
        <v>52</v>
      </c>
      <c r="L130" s="91">
        <f t="shared" ref="L130" si="96">J130*F130</f>
        <v>1</v>
      </c>
      <c r="M130" s="51">
        <f t="shared" ref="M130" si="97">L130*K130</f>
        <v>52</v>
      </c>
      <c r="N130" s="77">
        <f t="shared" ref="N130" si="98">M130+I130</f>
        <v>402</v>
      </c>
      <c r="O130" s="77"/>
      <c r="P130" s="85"/>
      <c r="Q130" s="5"/>
    </row>
    <row r="131" spans="1:17" ht="16.5" thickBot="1">
      <c r="A131" s="24"/>
      <c r="B131" s="25"/>
      <c r="C131" s="59"/>
      <c r="D131" s="22"/>
      <c r="E131" s="60"/>
      <c r="F131" s="90"/>
      <c r="G131" s="90"/>
      <c r="H131" s="92"/>
      <c r="I131" s="92"/>
      <c r="J131" s="64"/>
      <c r="K131" s="70"/>
      <c r="L131" s="91"/>
      <c r="M131" s="51"/>
      <c r="N131" s="77"/>
      <c r="O131" s="77"/>
      <c r="P131" s="85"/>
      <c r="Q131" s="5"/>
    </row>
    <row r="132" spans="1:17" s="40" customFormat="1" ht="16.5" thickBot="1">
      <c r="A132" s="41" t="str">
        <f>IF(F132&lt;&gt;"",1+MAX(#REF!),"")</f>
        <v/>
      </c>
      <c r="B132" s="42" t="s">
        <v>140</v>
      </c>
      <c r="C132" s="43" t="s">
        <v>141</v>
      </c>
      <c r="D132" s="44"/>
      <c r="E132" s="44"/>
      <c r="F132" s="44"/>
      <c r="G132" s="44"/>
      <c r="H132" s="50"/>
      <c r="I132" s="44"/>
      <c r="J132" s="44"/>
      <c r="K132" s="68"/>
      <c r="L132" s="44"/>
      <c r="M132" s="50"/>
      <c r="N132" s="68"/>
      <c r="O132" s="68"/>
      <c r="P132" s="83">
        <f>SUM(N134:N241)</f>
        <v>118109.45976800002</v>
      </c>
    </row>
    <row r="133" spans="1:17" ht="15" customHeight="1">
      <c r="A133" s="24" t="str">
        <f>IF(F133&lt;&gt;"",1+MAX($A$6:A132),"")</f>
        <v/>
      </c>
      <c r="B133" s="7"/>
      <c r="C133" s="28"/>
      <c r="D133" s="23"/>
      <c r="E133" s="26"/>
      <c r="F133" s="23"/>
      <c r="G133" s="22"/>
      <c r="H133" s="51"/>
      <c r="I133" s="22"/>
      <c r="J133" s="22"/>
      <c r="K133" s="69"/>
      <c r="L133" s="8"/>
      <c r="M133" s="61" t="s">
        <v>20</v>
      </c>
      <c r="N133" s="81"/>
      <c r="O133" s="76">
        <v>60</v>
      </c>
      <c r="P133" s="84"/>
    </row>
    <row r="134" spans="1:17" ht="15.75">
      <c r="A134" s="24" t="str">
        <f>IF(F134&lt;&gt;"",1+MAX($A$6:A133),"")</f>
        <v/>
      </c>
      <c r="B134" s="7"/>
      <c r="C134" s="45" t="s">
        <v>142</v>
      </c>
      <c r="D134" s="23"/>
      <c r="E134" s="26"/>
      <c r="F134" s="23"/>
      <c r="G134" s="22"/>
      <c r="H134" s="51"/>
      <c r="I134" s="22"/>
      <c r="J134" s="22"/>
      <c r="K134" s="69"/>
      <c r="L134" s="22"/>
      <c r="M134" s="33"/>
      <c r="N134" s="77"/>
      <c r="O134" s="77"/>
      <c r="P134" s="84"/>
    </row>
    <row r="135" spans="1:17" ht="15.75">
      <c r="A135" s="24" t="str">
        <f>IF(F135&lt;&gt;"",1+MAX($A$6:A134),"")</f>
        <v/>
      </c>
      <c r="B135" s="7"/>
      <c r="C135" s="45" t="s">
        <v>143</v>
      </c>
      <c r="D135" s="23"/>
      <c r="E135" s="26"/>
      <c r="F135" s="23"/>
      <c r="G135" s="22"/>
      <c r="H135" s="51"/>
      <c r="I135" s="22"/>
      <c r="J135" s="22"/>
      <c r="K135" s="69"/>
      <c r="L135" s="22"/>
      <c r="M135" s="33"/>
      <c r="N135" s="77"/>
      <c r="O135" s="77"/>
      <c r="P135" s="84"/>
    </row>
    <row r="136" spans="1:17" ht="15.75">
      <c r="A136" s="24">
        <f>IF(F136&lt;&gt;"",1+MAX($A$6:A135),"")</f>
        <v>73</v>
      </c>
      <c r="B136" s="25"/>
      <c r="C136" s="46" t="s">
        <v>144</v>
      </c>
      <c r="D136" s="22">
        <v>961</v>
      </c>
      <c r="E136" s="60">
        <v>0.1</v>
      </c>
      <c r="F136" s="90">
        <f t="shared" ref="F136" si="99">(1+E136)*D136</f>
        <v>1057.1000000000001</v>
      </c>
      <c r="G136" s="90" t="s">
        <v>34</v>
      </c>
      <c r="H136" s="92">
        <v>1.34</v>
      </c>
      <c r="I136" s="92">
        <f t="shared" ref="I136" si="100">F136*H136</f>
        <v>1416.5140000000004</v>
      </c>
      <c r="J136" s="64">
        <v>3.1800000000000002E-2</v>
      </c>
      <c r="K136" s="70">
        <f>$O$133</f>
        <v>60</v>
      </c>
      <c r="L136" s="91">
        <f t="shared" ref="L136:L161" si="101">J136*F136</f>
        <v>33.615780000000008</v>
      </c>
      <c r="M136" s="51">
        <f t="shared" ref="M136:M161" si="102">L136*K136</f>
        <v>2016.9468000000004</v>
      </c>
      <c r="N136" s="77">
        <f t="shared" ref="N136:N161" si="103">M136+I136</f>
        <v>3433.4608000000007</v>
      </c>
      <c r="O136" s="77"/>
      <c r="P136" s="85"/>
      <c r="Q136" s="5"/>
    </row>
    <row r="137" spans="1:17" ht="15.75">
      <c r="A137" s="24" t="str">
        <f>IF(F137&lt;&gt;"",1+MAX($A$6:A136),"")</f>
        <v/>
      </c>
      <c r="B137" s="25"/>
      <c r="C137" s="59" t="s">
        <v>145</v>
      </c>
      <c r="D137" s="95">
        <f>D136/32</f>
        <v>30.03125</v>
      </c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77"/>
      <c r="P137" s="85"/>
      <c r="Q137" s="5"/>
    </row>
    <row r="138" spans="1:17" ht="15.75">
      <c r="A138" s="24" t="str">
        <f>IF(F138&lt;&gt;"",1+MAX($A$6:A137),"")</f>
        <v/>
      </c>
      <c r="B138" s="25"/>
      <c r="C138" s="59" t="s">
        <v>146</v>
      </c>
      <c r="D138" s="95">
        <f>D137*48</f>
        <v>1441.5</v>
      </c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77"/>
      <c r="P138" s="85"/>
      <c r="Q138" s="5"/>
    </row>
    <row r="139" spans="1:17" ht="15.75">
      <c r="A139" s="24" t="str">
        <f>IF(F139&lt;&gt;"",1+MAX($A$6:A138),"")</f>
        <v/>
      </c>
      <c r="B139" s="25"/>
      <c r="C139" s="59" t="s">
        <v>147</v>
      </c>
      <c r="D139" s="95">
        <f>D137</f>
        <v>30.03125</v>
      </c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77"/>
      <c r="P139" s="85"/>
      <c r="Q139" s="5"/>
    </row>
    <row r="140" spans="1:17" ht="15.75">
      <c r="A140" s="24" t="str">
        <f>IF(F140&lt;&gt;"",1+MAX($A$6:A139),"")</f>
        <v/>
      </c>
      <c r="B140" s="25"/>
      <c r="C140" s="59" t="s">
        <v>148</v>
      </c>
      <c r="D140" s="95">
        <f>D137*14</f>
        <v>420.4375</v>
      </c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77"/>
      <c r="P140" s="85"/>
      <c r="Q140" s="5"/>
    </row>
    <row r="141" spans="1:17" ht="30">
      <c r="A141" s="24">
        <f>IF(F141&lt;&gt;"",1+MAX($A$6:A140),"")</f>
        <v>74</v>
      </c>
      <c r="B141" s="25"/>
      <c r="C141" s="46" t="s">
        <v>149</v>
      </c>
      <c r="D141" s="22">
        <v>313</v>
      </c>
      <c r="E141" s="60">
        <v>0.1</v>
      </c>
      <c r="F141" s="90">
        <f t="shared" ref="F141" si="104">(1+E141)*D141</f>
        <v>344.3</v>
      </c>
      <c r="G141" s="90" t="s">
        <v>34</v>
      </c>
      <c r="H141" s="92">
        <v>1.34</v>
      </c>
      <c r="I141" s="92">
        <f t="shared" ref="I141" si="105">F141*H141</f>
        <v>461.36200000000002</v>
      </c>
      <c r="J141" s="64">
        <v>3.1800000000000002E-2</v>
      </c>
      <c r="K141" s="70">
        <f>$O$133</f>
        <v>60</v>
      </c>
      <c r="L141" s="91">
        <f t="shared" ref="L141" si="106">J141*F141</f>
        <v>10.948740000000001</v>
      </c>
      <c r="M141" s="51">
        <f t="shared" ref="M141" si="107">L141*K141</f>
        <v>656.92440000000011</v>
      </c>
      <c r="N141" s="77">
        <f t="shared" ref="N141" si="108">M141+I141</f>
        <v>1118.2864000000002</v>
      </c>
      <c r="O141" s="77"/>
      <c r="P141" s="85"/>
      <c r="Q141" s="5"/>
    </row>
    <row r="142" spans="1:17" ht="15.75">
      <c r="A142" s="24" t="str">
        <f>IF(F142&lt;&gt;"",1+MAX($A$6:A141),"")</f>
        <v/>
      </c>
      <c r="B142" s="25"/>
      <c r="C142" s="59" t="s">
        <v>145</v>
      </c>
      <c r="D142" s="95">
        <f>D141/32</f>
        <v>9.78125</v>
      </c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77"/>
      <c r="P142" s="85"/>
      <c r="Q142" s="5"/>
    </row>
    <row r="143" spans="1:17" ht="15.75">
      <c r="A143" s="24" t="str">
        <f>IF(F143&lt;&gt;"",1+MAX($A$6:A142),"")</f>
        <v/>
      </c>
      <c r="B143" s="25"/>
      <c r="C143" s="59" t="s">
        <v>146</v>
      </c>
      <c r="D143" s="95">
        <f>D142*48</f>
        <v>469.5</v>
      </c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77"/>
      <c r="P143" s="85"/>
      <c r="Q143" s="5"/>
    </row>
    <row r="144" spans="1:17" ht="15.75">
      <c r="A144" s="24" t="str">
        <f>IF(F144&lt;&gt;"",1+MAX($A$6:A143),"")</f>
        <v/>
      </c>
      <c r="B144" s="25"/>
      <c r="C144" s="59" t="s">
        <v>147</v>
      </c>
      <c r="D144" s="95">
        <f>D142</f>
        <v>9.78125</v>
      </c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77"/>
      <c r="P144" s="85"/>
      <c r="Q144" s="5"/>
    </row>
    <row r="145" spans="1:17" ht="15.75">
      <c r="A145" s="24" t="str">
        <f>IF(F145&lt;&gt;"",1+MAX($A$6:A144),"")</f>
        <v/>
      </c>
      <c r="B145" s="25"/>
      <c r="C145" s="59" t="s">
        <v>148</v>
      </c>
      <c r="D145" s="95">
        <f>D142*14</f>
        <v>136.9375</v>
      </c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77"/>
      <c r="P145" s="85"/>
      <c r="Q145" s="5"/>
    </row>
    <row r="146" spans="1:17" ht="15.75">
      <c r="A146" s="24">
        <f>IF(F146&lt;&gt;"",1+MAX($A$6:A145),"")</f>
        <v>75</v>
      </c>
      <c r="B146" s="25"/>
      <c r="C146" s="46" t="s">
        <v>150</v>
      </c>
      <c r="D146" s="22">
        <v>117</v>
      </c>
      <c r="E146" s="60">
        <v>0.1</v>
      </c>
      <c r="F146" s="90">
        <f t="shared" ref="F146" si="109">(1+E146)*D146</f>
        <v>128.70000000000002</v>
      </c>
      <c r="G146" s="90" t="s">
        <v>34</v>
      </c>
      <c r="H146" s="92">
        <v>1.34</v>
      </c>
      <c r="I146" s="92">
        <f t="shared" ref="I146" si="110">F146*H146</f>
        <v>172.45800000000003</v>
      </c>
      <c r="J146" s="64">
        <v>3.1800000000000002E-2</v>
      </c>
      <c r="K146" s="70">
        <f>$O$133</f>
        <v>60</v>
      </c>
      <c r="L146" s="91">
        <f t="shared" si="101"/>
        <v>4.0926600000000004</v>
      </c>
      <c r="M146" s="51">
        <f t="shared" si="102"/>
        <v>245.55960000000002</v>
      </c>
      <c r="N146" s="77">
        <f t="shared" si="103"/>
        <v>418.01760000000002</v>
      </c>
      <c r="O146" s="77"/>
      <c r="P146" s="85"/>
      <c r="Q146" s="5"/>
    </row>
    <row r="147" spans="1:17" ht="15.75">
      <c r="A147" s="24" t="str">
        <f>IF(F147&lt;&gt;"",1+MAX($A$6:A146),"")</f>
        <v/>
      </c>
      <c r="B147" s="25"/>
      <c r="C147" s="59" t="s">
        <v>145</v>
      </c>
      <c r="D147" s="95">
        <f>D146/32</f>
        <v>3.65625</v>
      </c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77"/>
      <c r="P147" s="85"/>
      <c r="Q147" s="5"/>
    </row>
    <row r="148" spans="1:17" ht="15.75">
      <c r="A148" s="24" t="str">
        <f>IF(F148&lt;&gt;"",1+MAX($A$6:A147),"")</f>
        <v/>
      </c>
      <c r="B148" s="25"/>
      <c r="C148" s="59" t="s">
        <v>146</v>
      </c>
      <c r="D148" s="95">
        <f>D147*48</f>
        <v>175.5</v>
      </c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77"/>
      <c r="P148" s="85"/>
      <c r="Q148" s="5"/>
    </row>
    <row r="149" spans="1:17" ht="15.75">
      <c r="A149" s="24" t="str">
        <f>IF(F149&lt;&gt;"",1+MAX($A$6:A148),"")</f>
        <v/>
      </c>
      <c r="B149" s="25"/>
      <c r="C149" s="59" t="s">
        <v>147</v>
      </c>
      <c r="D149" s="95">
        <f>D147</f>
        <v>3.65625</v>
      </c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77"/>
      <c r="P149" s="85"/>
      <c r="Q149" s="5"/>
    </row>
    <row r="150" spans="1:17" ht="15.75">
      <c r="A150" s="24" t="str">
        <f>IF(F150&lt;&gt;"",1+MAX($A$6:A149),"")</f>
        <v/>
      </c>
      <c r="B150" s="25"/>
      <c r="C150" s="59" t="s">
        <v>148</v>
      </c>
      <c r="D150" s="95">
        <f>D147*14</f>
        <v>51.1875</v>
      </c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77"/>
      <c r="P150" s="85"/>
      <c r="Q150" s="5"/>
    </row>
    <row r="151" spans="1:17" ht="15.75">
      <c r="A151" s="24">
        <f>IF(F151&lt;&gt;"",1+MAX($A$6:A150),"")</f>
        <v>76</v>
      </c>
      <c r="B151" s="25"/>
      <c r="C151" s="46" t="s">
        <v>151</v>
      </c>
      <c r="D151" s="22">
        <v>237</v>
      </c>
      <c r="E151" s="60">
        <v>0.1</v>
      </c>
      <c r="F151" s="90">
        <f t="shared" ref="F151" si="111">(1+E151)*D151</f>
        <v>260.70000000000005</v>
      </c>
      <c r="G151" s="90" t="s">
        <v>34</v>
      </c>
      <c r="H151" s="92">
        <v>1.34</v>
      </c>
      <c r="I151" s="92">
        <f t="shared" ref="I151" si="112">F151*H151</f>
        <v>349.33800000000008</v>
      </c>
      <c r="J151" s="64">
        <v>3.1800000000000002E-2</v>
      </c>
      <c r="K151" s="70">
        <f>$O$133</f>
        <v>60</v>
      </c>
      <c r="L151" s="91">
        <f t="shared" ref="L151:L156" si="113">J151*F151</f>
        <v>8.2902600000000017</v>
      </c>
      <c r="M151" s="51">
        <f t="shared" ref="M151:M156" si="114">L151*K151</f>
        <v>497.4156000000001</v>
      </c>
      <c r="N151" s="77">
        <f t="shared" ref="N151:N156" si="115">M151+I151</f>
        <v>846.75360000000023</v>
      </c>
      <c r="O151" s="77"/>
      <c r="P151" s="85"/>
      <c r="Q151" s="5"/>
    </row>
    <row r="152" spans="1:17" ht="15.75">
      <c r="A152" s="24" t="str">
        <f>IF(F152&lt;&gt;"",1+MAX($A$6:A151),"")</f>
        <v/>
      </c>
      <c r="B152" s="25"/>
      <c r="C152" s="59" t="s">
        <v>145</v>
      </c>
      <c r="D152" s="95">
        <f>D151/32</f>
        <v>7.40625</v>
      </c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77"/>
      <c r="P152" s="85"/>
      <c r="Q152" s="5"/>
    </row>
    <row r="153" spans="1:17" ht="15.75">
      <c r="A153" s="24" t="str">
        <f>IF(F153&lt;&gt;"",1+MAX($A$6:A152),"")</f>
        <v/>
      </c>
      <c r="B153" s="25"/>
      <c r="C153" s="59" t="s">
        <v>146</v>
      </c>
      <c r="D153" s="95">
        <f>D152*48</f>
        <v>355.5</v>
      </c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77"/>
      <c r="P153" s="85"/>
      <c r="Q153" s="5"/>
    </row>
    <row r="154" spans="1:17" ht="15.75">
      <c r="A154" s="24" t="str">
        <f>IF(F154&lt;&gt;"",1+MAX($A$6:A153),"")</f>
        <v/>
      </c>
      <c r="B154" s="25"/>
      <c r="C154" s="59" t="s">
        <v>147</v>
      </c>
      <c r="D154" s="95">
        <f>D152</f>
        <v>7.40625</v>
      </c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77"/>
      <c r="P154" s="85"/>
      <c r="Q154" s="5"/>
    </row>
    <row r="155" spans="1:17" ht="15.75">
      <c r="A155" s="24" t="str">
        <f>IF(F155&lt;&gt;"",1+MAX($A$6:A154),"")</f>
        <v/>
      </c>
      <c r="B155" s="25"/>
      <c r="C155" s="59" t="s">
        <v>148</v>
      </c>
      <c r="D155" s="95">
        <f>D152*14</f>
        <v>103.6875</v>
      </c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77"/>
      <c r="P155" s="85"/>
      <c r="Q155" s="5"/>
    </row>
    <row r="156" spans="1:17" ht="30">
      <c r="A156" s="24">
        <f>IF(F156&lt;&gt;"",1+MAX($A$6:A155),"")</f>
        <v>77</v>
      </c>
      <c r="B156" s="25"/>
      <c r="C156" s="46" t="s">
        <v>152</v>
      </c>
      <c r="D156" s="22">
        <v>1628</v>
      </c>
      <c r="E156" s="60">
        <v>0.1</v>
      </c>
      <c r="F156" s="90">
        <f t="shared" ref="F156:F161" si="116">(1+E156)*D156</f>
        <v>1790.8000000000002</v>
      </c>
      <c r="G156" s="90" t="s">
        <v>34</v>
      </c>
      <c r="H156" s="92">
        <v>1.48</v>
      </c>
      <c r="I156" s="92">
        <f t="shared" ref="I156:I161" si="117">F156*H156</f>
        <v>2650.384</v>
      </c>
      <c r="J156" s="64">
        <v>0.02</v>
      </c>
      <c r="K156" s="70">
        <f t="shared" ref="K156:K161" si="118">$O$133</f>
        <v>60</v>
      </c>
      <c r="L156" s="91">
        <f t="shared" si="113"/>
        <v>35.816000000000003</v>
      </c>
      <c r="M156" s="51">
        <f t="shared" si="114"/>
        <v>2148.96</v>
      </c>
      <c r="N156" s="77">
        <f t="shared" si="115"/>
        <v>4799.3440000000001</v>
      </c>
      <c r="O156" s="77"/>
      <c r="P156" s="85"/>
      <c r="Q156" s="5"/>
    </row>
    <row r="157" spans="1:17" ht="15.75">
      <c r="A157" s="24">
        <f>IF(F157&lt;&gt;"",1+MAX($A$6:A156),"")</f>
        <v>78</v>
      </c>
      <c r="B157" s="25"/>
      <c r="C157" s="46" t="s">
        <v>153</v>
      </c>
      <c r="D157" s="22">
        <v>1628</v>
      </c>
      <c r="E157" s="60">
        <v>0.1</v>
      </c>
      <c r="F157" s="90">
        <f t="shared" si="116"/>
        <v>1790.8000000000002</v>
      </c>
      <c r="G157" s="90" t="s">
        <v>34</v>
      </c>
      <c r="H157" s="92">
        <v>0.4</v>
      </c>
      <c r="I157" s="92">
        <f t="shared" si="117"/>
        <v>716.32000000000016</v>
      </c>
      <c r="J157" s="64">
        <v>1.4200000000000001E-2</v>
      </c>
      <c r="K157" s="70">
        <f t="shared" si="118"/>
        <v>60</v>
      </c>
      <c r="L157" s="91">
        <f t="shared" si="101"/>
        <v>25.429360000000003</v>
      </c>
      <c r="M157" s="51">
        <f t="shared" si="102"/>
        <v>1525.7616000000003</v>
      </c>
      <c r="N157" s="77">
        <f t="shared" si="103"/>
        <v>2242.0816000000004</v>
      </c>
      <c r="O157" s="77"/>
      <c r="P157" s="85"/>
      <c r="Q157" s="5"/>
    </row>
    <row r="158" spans="1:17" ht="15.75">
      <c r="A158" s="24">
        <f>IF(F158&lt;&gt;"",1+MAX($A$6:A157),"")</f>
        <v>79</v>
      </c>
      <c r="B158" s="25"/>
      <c r="C158" s="46" t="s">
        <v>154</v>
      </c>
      <c r="D158" s="22">
        <v>23</v>
      </c>
      <c r="E158" s="60">
        <v>0.1</v>
      </c>
      <c r="F158" s="90">
        <f t="shared" si="116"/>
        <v>25.3</v>
      </c>
      <c r="G158" s="90" t="s">
        <v>16</v>
      </c>
      <c r="H158" s="92">
        <v>2</v>
      </c>
      <c r="I158" s="92">
        <f t="shared" si="117"/>
        <v>50.6</v>
      </c>
      <c r="J158" s="64">
        <v>0.02</v>
      </c>
      <c r="K158" s="70">
        <f t="shared" si="118"/>
        <v>60</v>
      </c>
      <c r="L158" s="91">
        <f t="shared" si="101"/>
        <v>0.50600000000000001</v>
      </c>
      <c r="M158" s="51">
        <f t="shared" si="102"/>
        <v>30.36</v>
      </c>
      <c r="N158" s="77">
        <f t="shared" si="103"/>
        <v>80.960000000000008</v>
      </c>
      <c r="O158" s="77"/>
      <c r="P158" s="85"/>
      <c r="Q158" s="5"/>
    </row>
    <row r="159" spans="1:17" ht="15.75">
      <c r="A159" s="24">
        <f>IF(F159&lt;&gt;"",1+MAX($A$6:A158),"")</f>
        <v>80</v>
      </c>
      <c r="B159" s="25"/>
      <c r="C159" s="46" t="s">
        <v>155</v>
      </c>
      <c r="D159" s="22">
        <v>193</v>
      </c>
      <c r="E159" s="60">
        <v>0.1</v>
      </c>
      <c r="F159" s="90">
        <f t="shared" si="116"/>
        <v>212.3</v>
      </c>
      <c r="G159" s="90" t="s">
        <v>16</v>
      </c>
      <c r="H159" s="92">
        <v>0.4</v>
      </c>
      <c r="I159" s="92">
        <f t="shared" si="117"/>
        <v>84.920000000000016</v>
      </c>
      <c r="J159" s="64">
        <v>6.6699999999999997E-3</v>
      </c>
      <c r="K159" s="70">
        <f t="shared" si="118"/>
        <v>60</v>
      </c>
      <c r="L159" s="91">
        <f t="shared" si="101"/>
        <v>1.4160410000000001</v>
      </c>
      <c r="M159" s="51">
        <f t="shared" si="102"/>
        <v>84.962460000000007</v>
      </c>
      <c r="N159" s="77">
        <f t="shared" si="103"/>
        <v>169.88246000000004</v>
      </c>
      <c r="O159" s="77"/>
      <c r="P159" s="85"/>
      <c r="Q159" s="5"/>
    </row>
    <row r="160" spans="1:17" ht="15.75">
      <c r="A160" s="24">
        <f>IF(F160&lt;&gt;"",1+MAX($A$6:A159),"")</f>
        <v>81</v>
      </c>
      <c r="B160" s="25"/>
      <c r="C160" s="46" t="s">
        <v>156</v>
      </c>
      <c r="D160" s="22">
        <v>133</v>
      </c>
      <c r="E160" s="60">
        <v>0.1</v>
      </c>
      <c r="F160" s="90">
        <f t="shared" si="116"/>
        <v>146.30000000000001</v>
      </c>
      <c r="G160" s="90" t="s">
        <v>16</v>
      </c>
      <c r="H160" s="92">
        <v>0.4</v>
      </c>
      <c r="I160" s="92">
        <f t="shared" si="117"/>
        <v>58.52000000000001</v>
      </c>
      <c r="J160" s="64">
        <v>6.6699999999999997E-3</v>
      </c>
      <c r="K160" s="70">
        <f t="shared" si="118"/>
        <v>60</v>
      </c>
      <c r="L160" s="91">
        <f t="shared" si="101"/>
        <v>0.97582100000000005</v>
      </c>
      <c r="M160" s="51">
        <f t="shared" si="102"/>
        <v>58.549260000000004</v>
      </c>
      <c r="N160" s="77">
        <f t="shared" si="103"/>
        <v>117.06926000000001</v>
      </c>
      <c r="O160" s="77"/>
      <c r="P160" s="85"/>
      <c r="Q160" s="5"/>
    </row>
    <row r="161" spans="1:17" ht="15.75">
      <c r="A161" s="24">
        <f>IF(F161&lt;&gt;"",1+MAX($A$6:A160),"")</f>
        <v>82</v>
      </c>
      <c r="B161" s="25"/>
      <c r="C161" s="46" t="s">
        <v>157</v>
      </c>
      <c r="D161" s="22">
        <v>928</v>
      </c>
      <c r="E161" s="60">
        <v>0.1</v>
      </c>
      <c r="F161" s="90">
        <f t="shared" si="116"/>
        <v>1020.8000000000001</v>
      </c>
      <c r="G161" s="90" t="s">
        <v>16</v>
      </c>
      <c r="H161" s="92">
        <v>0.4</v>
      </c>
      <c r="I161" s="92">
        <f t="shared" si="117"/>
        <v>408.32000000000005</v>
      </c>
      <c r="J161" s="64">
        <v>6.6699999999999997E-3</v>
      </c>
      <c r="K161" s="70">
        <f t="shared" si="118"/>
        <v>60</v>
      </c>
      <c r="L161" s="91">
        <f t="shared" si="101"/>
        <v>6.8087360000000006</v>
      </c>
      <c r="M161" s="51">
        <f t="shared" si="102"/>
        <v>408.52416000000005</v>
      </c>
      <c r="N161" s="77">
        <f t="shared" si="103"/>
        <v>816.8441600000001</v>
      </c>
      <c r="O161" s="77"/>
      <c r="P161" s="85"/>
      <c r="Q161" s="5"/>
    </row>
    <row r="162" spans="1:17" ht="15.75">
      <c r="A162" s="24" t="str">
        <f>IF(F162&lt;&gt;"",1+MAX($A$6:A161),"")</f>
        <v/>
      </c>
      <c r="B162" s="25"/>
      <c r="C162" s="46" t="s">
        <v>131</v>
      </c>
      <c r="D162" s="22"/>
      <c r="E162" s="60"/>
      <c r="F162" s="90"/>
      <c r="G162" s="90"/>
      <c r="H162" s="92"/>
      <c r="I162" s="92"/>
      <c r="J162" s="64"/>
      <c r="K162" s="70"/>
      <c r="L162" s="91"/>
      <c r="M162" s="51"/>
      <c r="N162" s="77"/>
      <c r="O162" s="77"/>
      <c r="P162" s="85"/>
      <c r="Q162" s="5"/>
    </row>
    <row r="163" spans="1:17" ht="15.75">
      <c r="A163" s="24" t="str">
        <f>IF(F163&lt;&gt;"",1+MAX($A$6:A162),"")</f>
        <v/>
      </c>
      <c r="B163" s="7"/>
      <c r="C163" s="96" t="s">
        <v>158</v>
      </c>
      <c r="D163" s="23"/>
      <c r="E163" s="26"/>
      <c r="F163" s="23"/>
      <c r="G163" s="22"/>
      <c r="H163" s="51"/>
      <c r="I163" s="22"/>
      <c r="J163" s="22"/>
      <c r="K163" s="69"/>
      <c r="L163" s="22"/>
      <c r="M163" s="33"/>
      <c r="N163" s="77"/>
      <c r="O163" s="77"/>
      <c r="P163" s="84"/>
    </row>
    <row r="164" spans="1:17" ht="15.75">
      <c r="A164" s="24">
        <f>IF(F164&lt;&gt;"",1+MAX($A$6:A163),"")</f>
        <v>83</v>
      </c>
      <c r="B164" s="25"/>
      <c r="C164" s="46" t="s">
        <v>159</v>
      </c>
      <c r="D164" s="22">
        <v>2239</v>
      </c>
      <c r="E164" s="60">
        <v>0.1</v>
      </c>
      <c r="F164" s="90">
        <f t="shared" ref="F164" si="119">(1+E164)*D164</f>
        <v>2462.9</v>
      </c>
      <c r="G164" s="90" t="s">
        <v>34</v>
      </c>
      <c r="H164" s="92">
        <v>1.34</v>
      </c>
      <c r="I164" s="92">
        <f t="shared" ref="I164" si="120">F164*H164</f>
        <v>3300.2860000000005</v>
      </c>
      <c r="J164" s="64">
        <v>3.1800000000000002E-2</v>
      </c>
      <c r="K164" s="70">
        <f>$O$133</f>
        <v>60</v>
      </c>
      <c r="L164" s="91">
        <f t="shared" ref="L164:L174" si="121">J164*F164</f>
        <v>78.320220000000006</v>
      </c>
      <c r="M164" s="51">
        <f t="shared" ref="M164:M174" si="122">L164*K164</f>
        <v>4699.2132000000001</v>
      </c>
      <c r="N164" s="77">
        <f t="shared" ref="N164:N174" si="123">M164+I164</f>
        <v>7999.4992000000002</v>
      </c>
      <c r="O164" s="77"/>
      <c r="P164" s="85"/>
      <c r="Q164" s="5"/>
    </row>
    <row r="165" spans="1:17" ht="15.75">
      <c r="A165" s="24" t="str">
        <f>IF(F165&lt;&gt;"",1+MAX($A$6:A164),"")</f>
        <v/>
      </c>
      <c r="B165" s="25"/>
      <c r="C165" s="59" t="s">
        <v>145</v>
      </c>
      <c r="D165" s="95">
        <f>D164/32</f>
        <v>69.96875</v>
      </c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77"/>
      <c r="P165" s="85"/>
      <c r="Q165" s="5"/>
    </row>
    <row r="166" spans="1:17" ht="15.75">
      <c r="A166" s="24" t="str">
        <f>IF(F166&lt;&gt;"",1+MAX($A$6:A165),"")</f>
        <v/>
      </c>
      <c r="B166" s="25"/>
      <c r="C166" s="59" t="s">
        <v>146</v>
      </c>
      <c r="D166" s="95">
        <f>D165*48</f>
        <v>3358.5</v>
      </c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77"/>
      <c r="P166" s="85"/>
      <c r="Q166" s="5"/>
    </row>
    <row r="167" spans="1:17" ht="15.75">
      <c r="A167" s="24" t="str">
        <f>IF(F167&lt;&gt;"",1+MAX($A$6:A166),"")</f>
        <v/>
      </c>
      <c r="B167" s="25"/>
      <c r="C167" s="59" t="s">
        <v>147</v>
      </c>
      <c r="D167" s="95">
        <f>D165</f>
        <v>69.96875</v>
      </c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77"/>
      <c r="P167" s="85"/>
      <c r="Q167" s="5"/>
    </row>
    <row r="168" spans="1:17" ht="15.75">
      <c r="A168" s="24" t="str">
        <f>IF(F168&lt;&gt;"",1+MAX($A$6:A167),"")</f>
        <v/>
      </c>
      <c r="B168" s="25"/>
      <c r="C168" s="59" t="s">
        <v>148</v>
      </c>
      <c r="D168" s="95">
        <f>D165*14</f>
        <v>979.5625</v>
      </c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77"/>
      <c r="P168" s="85"/>
      <c r="Q168" s="5"/>
    </row>
    <row r="169" spans="1:17" ht="15.75">
      <c r="A169" s="24">
        <f>IF(F169&lt;&gt;"",1+MAX($A$6:A168),"")</f>
        <v>84</v>
      </c>
      <c r="B169" s="25"/>
      <c r="C169" s="46" t="s">
        <v>150</v>
      </c>
      <c r="D169" s="22">
        <v>83</v>
      </c>
      <c r="E169" s="60">
        <v>0.1</v>
      </c>
      <c r="F169" s="90">
        <f t="shared" ref="F169" si="124">(1+E169)*D169</f>
        <v>91.300000000000011</v>
      </c>
      <c r="G169" s="90" t="s">
        <v>34</v>
      </c>
      <c r="H169" s="92">
        <v>1.34</v>
      </c>
      <c r="I169" s="92">
        <f t="shared" ref="I169" si="125">F169*H169</f>
        <v>122.34200000000003</v>
      </c>
      <c r="J169" s="64">
        <v>3.1800000000000002E-2</v>
      </c>
      <c r="K169" s="70">
        <f>$O$133</f>
        <v>60</v>
      </c>
      <c r="L169" s="91">
        <f t="shared" si="121"/>
        <v>2.9033400000000005</v>
      </c>
      <c r="M169" s="51">
        <f t="shared" si="122"/>
        <v>174.20040000000003</v>
      </c>
      <c r="N169" s="77">
        <f t="shared" si="123"/>
        <v>296.54240000000004</v>
      </c>
      <c r="O169" s="77"/>
      <c r="P169" s="85"/>
      <c r="Q169" s="5"/>
    </row>
    <row r="170" spans="1:17" ht="15.75">
      <c r="A170" s="24" t="str">
        <f>IF(F170&lt;&gt;"",1+MAX($A$6:A169),"")</f>
        <v/>
      </c>
      <c r="B170" s="25"/>
      <c r="C170" s="59" t="s">
        <v>145</v>
      </c>
      <c r="D170" s="95">
        <f>D169/32</f>
        <v>2.59375</v>
      </c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77"/>
      <c r="P170" s="85"/>
      <c r="Q170" s="5"/>
    </row>
    <row r="171" spans="1:17" ht="15.75">
      <c r="A171" s="24" t="str">
        <f>IF(F171&lt;&gt;"",1+MAX($A$6:A170),"")</f>
        <v/>
      </c>
      <c r="B171" s="25"/>
      <c r="C171" s="59" t="s">
        <v>146</v>
      </c>
      <c r="D171" s="95">
        <f>D170*48</f>
        <v>124.5</v>
      </c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77"/>
      <c r="P171" s="85"/>
      <c r="Q171" s="5"/>
    </row>
    <row r="172" spans="1:17" ht="15.75">
      <c r="A172" s="24" t="str">
        <f>IF(F172&lt;&gt;"",1+MAX($A$6:A171),"")</f>
        <v/>
      </c>
      <c r="B172" s="25"/>
      <c r="C172" s="59" t="s">
        <v>147</v>
      </c>
      <c r="D172" s="95">
        <f>D170</f>
        <v>2.59375</v>
      </c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77"/>
      <c r="P172" s="85"/>
      <c r="Q172" s="5"/>
    </row>
    <row r="173" spans="1:17" ht="15.75">
      <c r="A173" s="24" t="str">
        <f>IF(F173&lt;&gt;"",1+MAX($A$6:A172),"")</f>
        <v/>
      </c>
      <c r="B173" s="25"/>
      <c r="C173" s="59" t="s">
        <v>148</v>
      </c>
      <c r="D173" s="95">
        <f>D170*14</f>
        <v>36.3125</v>
      </c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77"/>
      <c r="P173" s="85"/>
      <c r="Q173" s="5"/>
    </row>
    <row r="174" spans="1:17" ht="15.75">
      <c r="A174" s="24">
        <f>IF(F174&lt;&gt;"",1+MAX($A$6:A173),"")</f>
        <v>85</v>
      </c>
      <c r="B174" s="25"/>
      <c r="C174" s="46" t="s">
        <v>151</v>
      </c>
      <c r="D174" s="22">
        <v>228</v>
      </c>
      <c r="E174" s="60">
        <v>0.1</v>
      </c>
      <c r="F174" s="90">
        <f t="shared" ref="F174" si="126">(1+E174)*D174</f>
        <v>250.8</v>
      </c>
      <c r="G174" s="90" t="s">
        <v>34</v>
      </c>
      <c r="H174" s="92">
        <v>1.34</v>
      </c>
      <c r="I174" s="92">
        <f t="shared" ref="I174" si="127">F174*H174</f>
        <v>336.07200000000006</v>
      </c>
      <c r="J174" s="64">
        <v>3.1800000000000002E-2</v>
      </c>
      <c r="K174" s="70">
        <f>$O$133</f>
        <v>60</v>
      </c>
      <c r="L174" s="91">
        <f t="shared" si="121"/>
        <v>7.9754400000000008</v>
      </c>
      <c r="M174" s="51">
        <f t="shared" si="122"/>
        <v>478.52640000000002</v>
      </c>
      <c r="N174" s="77">
        <f t="shared" si="123"/>
        <v>814.59840000000008</v>
      </c>
      <c r="O174" s="77"/>
      <c r="P174" s="85"/>
      <c r="Q174" s="5"/>
    </row>
    <row r="175" spans="1:17" ht="15.75">
      <c r="A175" s="24" t="str">
        <f>IF(F175&lt;&gt;"",1+MAX($A$6:A174),"")</f>
        <v/>
      </c>
      <c r="B175" s="25"/>
      <c r="C175" s="59" t="s">
        <v>145</v>
      </c>
      <c r="D175" s="95">
        <f>D174/32</f>
        <v>7.125</v>
      </c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77"/>
      <c r="P175" s="85"/>
      <c r="Q175" s="5"/>
    </row>
    <row r="176" spans="1:17" ht="15.75">
      <c r="A176" s="24" t="str">
        <f>IF(F176&lt;&gt;"",1+MAX($A$6:A175),"")</f>
        <v/>
      </c>
      <c r="B176" s="25"/>
      <c r="C176" s="59" t="s">
        <v>146</v>
      </c>
      <c r="D176" s="95">
        <f>D175*48</f>
        <v>342</v>
      </c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77"/>
      <c r="P176" s="85"/>
      <c r="Q176" s="5"/>
    </row>
    <row r="177" spans="1:17" ht="15.75">
      <c r="A177" s="24" t="str">
        <f>IF(F177&lt;&gt;"",1+MAX($A$6:A176),"")</f>
        <v/>
      </c>
      <c r="B177" s="25"/>
      <c r="C177" s="59" t="s">
        <v>147</v>
      </c>
      <c r="D177" s="95">
        <f>D175</f>
        <v>7.125</v>
      </c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77"/>
      <c r="P177" s="85"/>
      <c r="Q177" s="5"/>
    </row>
    <row r="178" spans="1:17" ht="15.75">
      <c r="A178" s="24" t="str">
        <f>IF(F178&lt;&gt;"",1+MAX($A$6:A177),"")</f>
        <v/>
      </c>
      <c r="B178" s="25"/>
      <c r="C178" s="59" t="s">
        <v>148</v>
      </c>
      <c r="D178" s="95">
        <f>D175*14</f>
        <v>99.75</v>
      </c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77"/>
      <c r="P178" s="85"/>
      <c r="Q178" s="5"/>
    </row>
    <row r="179" spans="1:17" ht="30">
      <c r="A179" s="24">
        <f>IF(F179&lt;&gt;"",1+MAX($A$6:A178),"")</f>
        <v>86</v>
      </c>
      <c r="B179" s="25"/>
      <c r="C179" s="46" t="s">
        <v>160</v>
      </c>
      <c r="D179" s="22">
        <v>1586</v>
      </c>
      <c r="E179" s="60">
        <v>0.1</v>
      </c>
      <c r="F179" s="90">
        <f t="shared" ref="F179:F225" si="128">(1+E179)*D179</f>
        <v>1744.6000000000001</v>
      </c>
      <c r="G179" s="90" t="s">
        <v>34</v>
      </c>
      <c r="H179" s="92">
        <v>2.89</v>
      </c>
      <c r="I179" s="92">
        <f t="shared" ref="I179:I221" si="129">F179*H179</f>
        <v>5041.8940000000002</v>
      </c>
      <c r="J179" s="64">
        <v>3.1699999999999999E-2</v>
      </c>
      <c r="K179" s="70">
        <f t="shared" ref="K179:K181" si="130">$O$133</f>
        <v>60</v>
      </c>
      <c r="L179" s="91">
        <f t="shared" ref="L179:L225" si="131">J179*F179</f>
        <v>55.303820000000002</v>
      </c>
      <c r="M179" s="51">
        <f t="shared" ref="M179:M225" si="132">L179*K179</f>
        <v>3318.2292000000002</v>
      </c>
      <c r="N179" s="77">
        <f t="shared" ref="N179:N225" si="133">M179+I179</f>
        <v>8360.1232</v>
      </c>
      <c r="O179" s="77"/>
      <c r="P179" s="85"/>
      <c r="Q179" s="5"/>
    </row>
    <row r="180" spans="1:17" ht="15.75">
      <c r="A180" s="24">
        <f>IF(F180&lt;&gt;"",1+MAX($A$6:A179),"")</f>
        <v>87</v>
      </c>
      <c r="B180" s="25"/>
      <c r="C180" s="46" t="s">
        <v>154</v>
      </c>
      <c r="D180" s="22">
        <v>60</v>
      </c>
      <c r="E180" s="60">
        <v>0.1</v>
      </c>
      <c r="F180" s="90">
        <f t="shared" si="128"/>
        <v>66</v>
      </c>
      <c r="G180" s="90" t="s">
        <v>16</v>
      </c>
      <c r="H180" s="92">
        <v>2</v>
      </c>
      <c r="I180" s="92">
        <f t="shared" si="129"/>
        <v>132</v>
      </c>
      <c r="J180" s="64">
        <v>0.02</v>
      </c>
      <c r="K180" s="70">
        <f t="shared" si="130"/>
        <v>60</v>
      </c>
      <c r="L180" s="91">
        <f t="shared" si="131"/>
        <v>1.32</v>
      </c>
      <c r="M180" s="51">
        <f t="shared" si="132"/>
        <v>79.2</v>
      </c>
      <c r="N180" s="77">
        <f t="shared" si="133"/>
        <v>211.2</v>
      </c>
      <c r="O180" s="77"/>
      <c r="P180" s="85"/>
      <c r="Q180" s="5"/>
    </row>
    <row r="181" spans="1:17" ht="15.75">
      <c r="A181" s="24">
        <f>IF(F181&lt;&gt;"",1+MAX($A$6:A180),"")</f>
        <v>88</v>
      </c>
      <c r="B181" s="25"/>
      <c r="C181" s="46" t="s">
        <v>157</v>
      </c>
      <c r="D181" s="22">
        <v>868</v>
      </c>
      <c r="E181" s="60">
        <v>0.1</v>
      </c>
      <c r="F181" s="90">
        <f t="shared" si="128"/>
        <v>954.80000000000007</v>
      </c>
      <c r="G181" s="90" t="s">
        <v>16</v>
      </c>
      <c r="H181" s="92">
        <v>0.4</v>
      </c>
      <c r="I181" s="92">
        <f t="shared" si="129"/>
        <v>381.92000000000007</v>
      </c>
      <c r="J181" s="64">
        <v>6.6699999999999997E-3</v>
      </c>
      <c r="K181" s="70">
        <f t="shared" si="130"/>
        <v>60</v>
      </c>
      <c r="L181" s="91">
        <f t="shared" si="131"/>
        <v>6.3685160000000005</v>
      </c>
      <c r="M181" s="51">
        <f t="shared" si="132"/>
        <v>382.11096000000003</v>
      </c>
      <c r="N181" s="77">
        <f t="shared" si="133"/>
        <v>764.03096000000005</v>
      </c>
      <c r="O181" s="77"/>
      <c r="P181" s="85"/>
      <c r="Q181" s="5"/>
    </row>
    <row r="182" spans="1:17" ht="15.75">
      <c r="A182" s="24" t="str">
        <f>IF(F182&lt;&gt;"",1+MAX($A$6:A181),"")</f>
        <v/>
      </c>
      <c r="B182" s="25"/>
      <c r="C182" s="46"/>
      <c r="D182" s="22"/>
      <c r="E182" s="60"/>
      <c r="F182" s="90"/>
      <c r="G182" s="90"/>
      <c r="H182" s="92"/>
      <c r="I182" s="92"/>
      <c r="J182" s="64"/>
      <c r="K182" s="70"/>
      <c r="L182" s="91"/>
      <c r="M182" s="51"/>
      <c r="N182" s="77"/>
      <c r="O182" s="77"/>
      <c r="P182" s="85"/>
      <c r="Q182" s="5"/>
    </row>
    <row r="183" spans="1:17" ht="15.75">
      <c r="A183" s="24" t="str">
        <f>IF(F183&lt;&gt;"",1+MAX($A$6:A182),"")</f>
        <v/>
      </c>
      <c r="B183" s="7"/>
      <c r="C183" s="45" t="s">
        <v>161</v>
      </c>
      <c r="D183" s="23"/>
      <c r="E183" s="26"/>
      <c r="F183" s="23"/>
      <c r="G183" s="22"/>
      <c r="H183" s="51"/>
      <c r="I183" s="22"/>
      <c r="J183" s="22"/>
      <c r="K183" s="69"/>
      <c r="L183" s="22"/>
      <c r="M183" s="33"/>
      <c r="N183" s="77"/>
      <c r="O183" s="77"/>
      <c r="P183" s="84"/>
    </row>
    <row r="184" spans="1:17" ht="15.75">
      <c r="A184" s="24">
        <f>IF(F184&lt;&gt;"",1+MAX($A$6:A183),"")</f>
        <v>89</v>
      </c>
      <c r="B184" s="25"/>
      <c r="C184" s="46" t="s">
        <v>162</v>
      </c>
      <c r="D184" s="22">
        <v>378</v>
      </c>
      <c r="E184" s="60">
        <v>0.1</v>
      </c>
      <c r="F184" s="90">
        <f t="shared" si="128"/>
        <v>415.8</v>
      </c>
      <c r="G184" s="90" t="s">
        <v>34</v>
      </c>
      <c r="H184" s="92">
        <v>5.15</v>
      </c>
      <c r="I184" s="92">
        <f t="shared" ref="I184" si="134">F184*H184</f>
        <v>2141.3700000000003</v>
      </c>
      <c r="J184" s="64">
        <v>9.4E-2</v>
      </c>
      <c r="K184" s="70">
        <f>$O$133</f>
        <v>60</v>
      </c>
      <c r="L184" s="91">
        <f t="shared" si="131"/>
        <v>39.0852</v>
      </c>
      <c r="M184" s="51">
        <f t="shared" si="132"/>
        <v>2345.1120000000001</v>
      </c>
      <c r="N184" s="77">
        <f t="shared" si="133"/>
        <v>4486.482</v>
      </c>
      <c r="O184" s="77"/>
      <c r="P184" s="85"/>
      <c r="Q184" s="5"/>
    </row>
    <row r="185" spans="1:17" ht="15.75">
      <c r="A185" s="24" t="str">
        <f>IF(F185&lt;&gt;"",1+MAX($A$6:A184),"")</f>
        <v/>
      </c>
      <c r="B185" s="25"/>
      <c r="C185" s="46"/>
      <c r="D185" s="22"/>
      <c r="E185" s="60"/>
      <c r="F185" s="90"/>
      <c r="G185" s="90"/>
      <c r="H185" s="92"/>
      <c r="I185" s="92"/>
      <c r="J185" s="64"/>
      <c r="K185" s="70"/>
      <c r="L185" s="91"/>
      <c r="M185" s="51"/>
      <c r="N185" s="77"/>
      <c r="O185" s="77"/>
      <c r="P185" s="85"/>
      <c r="Q185" s="5"/>
    </row>
    <row r="186" spans="1:17" ht="15.75">
      <c r="A186" s="24" t="str">
        <f>IF(F186&lt;&gt;"",1+MAX($A$6:A185),"")</f>
        <v/>
      </c>
      <c r="B186" s="7"/>
      <c r="C186" s="45" t="s">
        <v>163</v>
      </c>
      <c r="D186" s="23"/>
      <c r="E186" s="26"/>
      <c r="F186" s="23"/>
      <c r="G186" s="22"/>
      <c r="H186" s="51"/>
      <c r="I186" s="22"/>
      <c r="J186" s="22"/>
      <c r="K186" s="69"/>
      <c r="L186" s="22"/>
      <c r="M186" s="33"/>
      <c r="N186" s="77"/>
      <c r="O186" s="77"/>
      <c r="P186" s="84"/>
    </row>
    <row r="187" spans="1:17" ht="15.75">
      <c r="A187" s="24">
        <f>IF(F187&lt;&gt;"",1+MAX($A$6:A186),"")</f>
        <v>90</v>
      </c>
      <c r="B187" s="25"/>
      <c r="C187" s="46" t="s">
        <v>164</v>
      </c>
      <c r="D187" s="22">
        <v>1446</v>
      </c>
      <c r="E187" s="60">
        <v>0.1</v>
      </c>
      <c r="F187" s="90">
        <f t="shared" ref="F187" si="135">(1+E187)*D187</f>
        <v>1590.6000000000001</v>
      </c>
      <c r="G187" s="90" t="s">
        <v>34</v>
      </c>
      <c r="H187" s="92">
        <v>1.72</v>
      </c>
      <c r="I187" s="92">
        <f t="shared" ref="I187" si="136">F187*H187</f>
        <v>2735.8320000000003</v>
      </c>
      <c r="J187" s="64">
        <v>2.9700000000000001E-2</v>
      </c>
      <c r="K187" s="70">
        <f>$O$133</f>
        <v>60</v>
      </c>
      <c r="L187" s="91">
        <f t="shared" si="131"/>
        <v>47.240820000000006</v>
      </c>
      <c r="M187" s="51">
        <f t="shared" si="132"/>
        <v>2834.4492000000005</v>
      </c>
      <c r="N187" s="77">
        <f t="shared" si="133"/>
        <v>5570.2812000000013</v>
      </c>
      <c r="O187" s="77"/>
      <c r="P187" s="85"/>
      <c r="Q187" s="5"/>
    </row>
    <row r="188" spans="1:17" ht="15.75">
      <c r="A188" s="24" t="str">
        <f>IF(F188&lt;&gt;"",1+MAX($A$6:A187),"")</f>
        <v/>
      </c>
      <c r="B188" s="25"/>
      <c r="C188" s="59" t="s">
        <v>145</v>
      </c>
      <c r="D188" s="95">
        <f>D187/32</f>
        <v>45.1875</v>
      </c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77"/>
      <c r="P188" s="85"/>
      <c r="Q188" s="5"/>
    </row>
    <row r="189" spans="1:17" ht="15.75">
      <c r="A189" s="24" t="str">
        <f>IF(F189&lt;&gt;"",1+MAX($A$6:A188),"")</f>
        <v/>
      </c>
      <c r="B189" s="25"/>
      <c r="C189" s="59" t="s">
        <v>146</v>
      </c>
      <c r="D189" s="95">
        <f>D188*48</f>
        <v>2169</v>
      </c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77"/>
      <c r="P189" s="85"/>
      <c r="Q189" s="5"/>
    </row>
    <row r="190" spans="1:17" ht="15.75">
      <c r="A190" s="24" t="str">
        <f>IF(F190&lt;&gt;"",1+MAX($A$6:A189),"")</f>
        <v/>
      </c>
      <c r="B190" s="25"/>
      <c r="C190" s="59" t="s">
        <v>147</v>
      </c>
      <c r="D190" s="95">
        <f>D188</f>
        <v>45.1875</v>
      </c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77"/>
      <c r="P190" s="85"/>
      <c r="Q190" s="5"/>
    </row>
    <row r="191" spans="1:17" ht="15.75">
      <c r="A191" s="24" t="str">
        <f>IF(F191&lt;&gt;"",1+MAX($A$6:A190),"")</f>
        <v/>
      </c>
      <c r="B191" s="25"/>
      <c r="C191" s="59" t="s">
        <v>148</v>
      </c>
      <c r="D191" s="95">
        <f>D188*14</f>
        <v>632.625</v>
      </c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77"/>
      <c r="P191" s="85"/>
      <c r="Q191" s="5"/>
    </row>
    <row r="192" spans="1:17" ht="15.75">
      <c r="A192" s="24">
        <f>IF(F192&lt;&gt;"",1+MAX($A$6:A191),"")</f>
        <v>91</v>
      </c>
      <c r="B192" s="25"/>
      <c r="C192" s="46" t="s">
        <v>165</v>
      </c>
      <c r="D192" s="22">
        <v>168</v>
      </c>
      <c r="E192" s="60">
        <v>0.1</v>
      </c>
      <c r="F192" s="90">
        <f t="shared" ref="F192" si="137">(1+E192)*D192</f>
        <v>184.8</v>
      </c>
      <c r="G192" s="90" t="s">
        <v>34</v>
      </c>
      <c r="H192" s="92">
        <v>1.72</v>
      </c>
      <c r="I192" s="92">
        <f t="shared" ref="I192" si="138">F192*H192</f>
        <v>317.85599999999999</v>
      </c>
      <c r="J192" s="64">
        <v>2.9700000000000001E-2</v>
      </c>
      <c r="K192" s="70">
        <f>$O$133</f>
        <v>60</v>
      </c>
      <c r="L192" s="91">
        <f t="shared" ref="L192" si="139">J192*F192</f>
        <v>5.4885600000000005</v>
      </c>
      <c r="M192" s="51">
        <f t="shared" ref="M192" si="140">L192*K192</f>
        <v>329.31360000000001</v>
      </c>
      <c r="N192" s="77">
        <f t="shared" ref="N192" si="141">M192+I192</f>
        <v>647.16959999999995</v>
      </c>
      <c r="O192" s="77"/>
      <c r="P192" s="85"/>
      <c r="Q192" s="5"/>
    </row>
    <row r="193" spans="1:17" ht="15.75">
      <c r="A193" s="24" t="str">
        <f>IF(F193&lt;&gt;"",1+MAX($A$6:A192),"")</f>
        <v/>
      </c>
      <c r="B193" s="25"/>
      <c r="C193" s="59" t="s">
        <v>145</v>
      </c>
      <c r="D193" s="95">
        <f>D192/32</f>
        <v>5.25</v>
      </c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77"/>
      <c r="P193" s="85"/>
      <c r="Q193" s="5"/>
    </row>
    <row r="194" spans="1:17" ht="15.75">
      <c r="A194" s="24" t="str">
        <f>IF(F194&lt;&gt;"",1+MAX($A$6:A193),"")</f>
        <v/>
      </c>
      <c r="B194" s="25"/>
      <c r="C194" s="59" t="s">
        <v>146</v>
      </c>
      <c r="D194" s="95">
        <f>D193*48</f>
        <v>252</v>
      </c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77"/>
      <c r="P194" s="85"/>
      <c r="Q194" s="5"/>
    </row>
    <row r="195" spans="1:17" ht="15.75">
      <c r="A195" s="24" t="str">
        <f>IF(F195&lt;&gt;"",1+MAX($A$6:A194),"")</f>
        <v/>
      </c>
      <c r="B195" s="25"/>
      <c r="C195" s="59" t="s">
        <v>147</v>
      </c>
      <c r="D195" s="95">
        <f>D193</f>
        <v>5.25</v>
      </c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77"/>
      <c r="P195" s="85"/>
      <c r="Q195" s="5"/>
    </row>
    <row r="196" spans="1:17" ht="15.75">
      <c r="A196" s="24" t="str">
        <f>IF(F196&lt;&gt;"",1+MAX($A$6:A195),"")</f>
        <v/>
      </c>
      <c r="B196" s="25"/>
      <c r="C196" s="59" t="s">
        <v>148</v>
      </c>
      <c r="D196" s="95">
        <f>D193*14</f>
        <v>73.5</v>
      </c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77"/>
      <c r="P196" s="85"/>
      <c r="Q196" s="5"/>
    </row>
    <row r="197" spans="1:17" ht="30">
      <c r="A197" s="24">
        <f>IF(F197&lt;&gt;"",1+MAX($A$6:A196),"")</f>
        <v>92</v>
      </c>
      <c r="B197" s="25"/>
      <c r="C197" s="46" t="s">
        <v>166</v>
      </c>
      <c r="D197" s="22">
        <v>74</v>
      </c>
      <c r="E197" s="60">
        <v>0.1</v>
      </c>
      <c r="F197" s="90">
        <f t="shared" ref="F197" si="142">(1+E197)*D197</f>
        <v>81.400000000000006</v>
      </c>
      <c r="G197" s="90" t="s">
        <v>34</v>
      </c>
      <c r="H197" s="92">
        <v>1.25</v>
      </c>
      <c r="I197" s="92">
        <f t="shared" ref="I197" si="143">F197*H197</f>
        <v>101.75</v>
      </c>
      <c r="J197" s="64">
        <v>3.1800000000000002E-2</v>
      </c>
      <c r="K197" s="70">
        <f>$O$133</f>
        <v>60</v>
      </c>
      <c r="L197" s="91">
        <f t="shared" ref="L197" si="144">J197*F197</f>
        <v>2.5885200000000004</v>
      </c>
      <c r="M197" s="51">
        <f t="shared" ref="M197" si="145">L197*K197</f>
        <v>155.31120000000001</v>
      </c>
      <c r="N197" s="77">
        <f t="shared" ref="N197" si="146">M197+I197</f>
        <v>257.06119999999999</v>
      </c>
      <c r="O197" s="77"/>
      <c r="P197" s="85"/>
      <c r="Q197" s="5"/>
    </row>
    <row r="198" spans="1:17" ht="15.75">
      <c r="A198" s="24" t="str">
        <f>IF(F198&lt;&gt;"",1+MAX($A$6:A197),"")</f>
        <v/>
      </c>
      <c r="B198" s="25"/>
      <c r="C198" s="59" t="s">
        <v>104</v>
      </c>
      <c r="D198" s="94">
        <f>D197/32</f>
        <v>2.3125</v>
      </c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77"/>
      <c r="P198" s="85"/>
      <c r="Q198" s="5"/>
    </row>
    <row r="199" spans="1:17" ht="15.75">
      <c r="A199" s="24" t="str">
        <f>IF(F199&lt;&gt;"",1+MAX($A$6:A198),"")</f>
        <v/>
      </c>
      <c r="B199" s="25"/>
      <c r="C199" s="59" t="s">
        <v>105</v>
      </c>
      <c r="D199" s="22">
        <f>D198*144</f>
        <v>333</v>
      </c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77"/>
      <c r="P199" s="85"/>
      <c r="Q199" s="5"/>
    </row>
    <row r="200" spans="1:17" ht="30">
      <c r="A200" s="24">
        <f>IF(F200&lt;&gt;"",1+MAX($A$6:A199),"")</f>
        <v>93</v>
      </c>
      <c r="B200" s="25"/>
      <c r="C200" s="46" t="s">
        <v>167</v>
      </c>
      <c r="D200" s="22">
        <v>1688</v>
      </c>
      <c r="E200" s="60">
        <v>0.1</v>
      </c>
      <c r="F200" s="90">
        <f t="shared" ref="F200:F205" si="147">(1+E200)*D200</f>
        <v>1856.8000000000002</v>
      </c>
      <c r="G200" s="90" t="s">
        <v>34</v>
      </c>
      <c r="H200" s="92">
        <v>1.48</v>
      </c>
      <c r="I200" s="92">
        <f t="shared" ref="I200:I205" si="148">F200*H200</f>
        <v>2748.0640000000003</v>
      </c>
      <c r="J200" s="64">
        <v>0.02</v>
      </c>
      <c r="K200" s="70">
        <f t="shared" ref="K200:K205" si="149">$O$133</f>
        <v>60</v>
      </c>
      <c r="L200" s="91">
        <f t="shared" ref="L200:L205" si="150">J200*F200</f>
        <v>37.136000000000003</v>
      </c>
      <c r="M200" s="51">
        <f t="shared" ref="M200:M205" si="151">L200*K200</f>
        <v>2228.1600000000003</v>
      </c>
      <c r="N200" s="77">
        <f t="shared" ref="N200:N205" si="152">M200+I200</f>
        <v>4976.2240000000002</v>
      </c>
      <c r="O200" s="77"/>
      <c r="P200" s="85"/>
      <c r="Q200" s="5"/>
    </row>
    <row r="201" spans="1:17" ht="15.75">
      <c r="A201" s="24">
        <f>IF(F201&lt;&gt;"",1+MAX($A$6:A200),"")</f>
        <v>94</v>
      </c>
      <c r="B201" s="25"/>
      <c r="C201" s="46" t="s">
        <v>168</v>
      </c>
      <c r="D201" s="22">
        <v>242</v>
      </c>
      <c r="E201" s="60">
        <v>0.1</v>
      </c>
      <c r="F201" s="90">
        <f t="shared" si="147"/>
        <v>266.20000000000005</v>
      </c>
      <c r="G201" s="90" t="s">
        <v>34</v>
      </c>
      <c r="H201" s="92">
        <v>0.8</v>
      </c>
      <c r="I201" s="92">
        <f t="shared" si="148"/>
        <v>212.96000000000004</v>
      </c>
      <c r="J201" s="64">
        <v>2.3300000000000001E-2</v>
      </c>
      <c r="K201" s="70">
        <f t="shared" si="149"/>
        <v>60</v>
      </c>
      <c r="L201" s="91">
        <f t="shared" si="150"/>
        <v>6.2024600000000012</v>
      </c>
      <c r="M201" s="51">
        <f t="shared" si="151"/>
        <v>372.14760000000007</v>
      </c>
      <c r="N201" s="77">
        <f t="shared" si="152"/>
        <v>585.10760000000005</v>
      </c>
      <c r="O201" s="77"/>
      <c r="P201" s="85"/>
      <c r="Q201" s="5"/>
    </row>
    <row r="202" spans="1:17" ht="15.75">
      <c r="A202" s="24">
        <f>IF(F202&lt;&gt;"",1+MAX($A$6:A201),"")</f>
        <v>95</v>
      </c>
      <c r="B202" s="25"/>
      <c r="C202" s="46" t="s">
        <v>169</v>
      </c>
      <c r="D202" s="22">
        <v>1446</v>
      </c>
      <c r="E202" s="60">
        <v>0.1</v>
      </c>
      <c r="F202" s="90">
        <f t="shared" si="147"/>
        <v>1590.6000000000001</v>
      </c>
      <c r="G202" s="90" t="s">
        <v>34</v>
      </c>
      <c r="H202" s="92">
        <v>0.6</v>
      </c>
      <c r="I202" s="92">
        <f t="shared" si="148"/>
        <v>954.36</v>
      </c>
      <c r="J202" s="64">
        <v>2.3300000000000001E-2</v>
      </c>
      <c r="K202" s="70">
        <f t="shared" si="149"/>
        <v>60</v>
      </c>
      <c r="L202" s="91">
        <f t="shared" si="150"/>
        <v>37.060980000000008</v>
      </c>
      <c r="M202" s="51">
        <f t="shared" si="151"/>
        <v>2223.6588000000006</v>
      </c>
      <c r="N202" s="77">
        <f t="shared" si="152"/>
        <v>3178.0188000000007</v>
      </c>
      <c r="O202" s="77"/>
      <c r="P202" s="85"/>
      <c r="Q202" s="5"/>
    </row>
    <row r="203" spans="1:17" ht="15.75">
      <c r="A203" s="24">
        <f>IF(F203&lt;&gt;"",1+MAX($A$6:A202),"")</f>
        <v>96</v>
      </c>
      <c r="B203" s="25"/>
      <c r="C203" s="46" t="s">
        <v>170</v>
      </c>
      <c r="D203" s="22">
        <v>1614</v>
      </c>
      <c r="E203" s="60">
        <v>0.1</v>
      </c>
      <c r="F203" s="90">
        <f t="shared" si="147"/>
        <v>1775.4</v>
      </c>
      <c r="G203" s="90" t="s">
        <v>34</v>
      </c>
      <c r="H203" s="92">
        <v>0.76</v>
      </c>
      <c r="I203" s="92">
        <f t="shared" si="148"/>
        <v>1349.3040000000001</v>
      </c>
      <c r="J203" s="64">
        <v>2.3199999999999998E-2</v>
      </c>
      <c r="K203" s="70">
        <f t="shared" si="149"/>
        <v>60</v>
      </c>
      <c r="L203" s="91">
        <f t="shared" si="150"/>
        <v>41.189279999999997</v>
      </c>
      <c r="M203" s="51">
        <f t="shared" si="151"/>
        <v>2471.3567999999996</v>
      </c>
      <c r="N203" s="77">
        <f t="shared" si="152"/>
        <v>3820.6607999999997</v>
      </c>
      <c r="O203" s="77"/>
      <c r="P203" s="85"/>
      <c r="Q203" s="5"/>
    </row>
    <row r="204" spans="1:17" ht="30">
      <c r="A204" s="24">
        <f>IF(F204&lt;&gt;"",1+MAX($A$6:A203),"")</f>
        <v>97</v>
      </c>
      <c r="B204" s="25"/>
      <c r="C204" s="46" t="s">
        <v>171</v>
      </c>
      <c r="D204" s="22">
        <v>74</v>
      </c>
      <c r="E204" s="60">
        <v>0.1</v>
      </c>
      <c r="F204" s="90">
        <f t="shared" si="147"/>
        <v>81.400000000000006</v>
      </c>
      <c r="G204" s="90" t="s">
        <v>34</v>
      </c>
      <c r="H204" s="92">
        <v>7.18</v>
      </c>
      <c r="I204" s="92">
        <f t="shared" si="148"/>
        <v>584.452</v>
      </c>
      <c r="J204" s="64">
        <v>7.9000000000000001E-2</v>
      </c>
      <c r="K204" s="70">
        <f t="shared" si="149"/>
        <v>60</v>
      </c>
      <c r="L204" s="91">
        <f t="shared" si="150"/>
        <v>6.4306000000000001</v>
      </c>
      <c r="M204" s="51">
        <f t="shared" si="151"/>
        <v>385.83600000000001</v>
      </c>
      <c r="N204" s="77">
        <f t="shared" si="152"/>
        <v>970.28800000000001</v>
      </c>
      <c r="O204" s="77"/>
      <c r="P204" s="85"/>
      <c r="Q204" s="5"/>
    </row>
    <row r="205" spans="1:17" ht="15.75">
      <c r="A205" s="24">
        <f>IF(F205&lt;&gt;"",1+MAX($A$6:A204),"")</f>
        <v>98</v>
      </c>
      <c r="B205" s="25"/>
      <c r="C205" s="46" t="s">
        <v>157</v>
      </c>
      <c r="D205" s="22">
        <v>10</v>
      </c>
      <c r="E205" s="60">
        <v>0.1</v>
      </c>
      <c r="F205" s="90">
        <f t="shared" si="147"/>
        <v>11</v>
      </c>
      <c r="G205" s="90" t="s">
        <v>16</v>
      </c>
      <c r="H205" s="92">
        <v>0.4</v>
      </c>
      <c r="I205" s="92">
        <f t="shared" si="148"/>
        <v>4.4000000000000004</v>
      </c>
      <c r="J205" s="64">
        <v>6.6699999999999997E-3</v>
      </c>
      <c r="K205" s="70">
        <f t="shared" si="149"/>
        <v>60</v>
      </c>
      <c r="L205" s="91">
        <f t="shared" si="150"/>
        <v>7.3369999999999991E-2</v>
      </c>
      <c r="M205" s="51">
        <f t="shared" si="151"/>
        <v>4.4021999999999997</v>
      </c>
      <c r="N205" s="77">
        <f t="shared" si="152"/>
        <v>8.8021999999999991</v>
      </c>
      <c r="O205" s="77"/>
      <c r="P205" s="85"/>
      <c r="Q205" s="5"/>
    </row>
    <row r="206" spans="1:17" ht="15.75">
      <c r="A206" s="24" t="str">
        <f>IF(F206&lt;&gt;"",1+MAX($A$6:A205),"")</f>
        <v/>
      </c>
      <c r="B206" s="25"/>
      <c r="C206" s="46"/>
      <c r="D206" s="22"/>
      <c r="E206" s="60"/>
      <c r="F206" s="90"/>
      <c r="G206" s="90"/>
      <c r="H206" s="92"/>
      <c r="I206" s="92"/>
      <c r="J206" s="64"/>
      <c r="K206" s="70"/>
      <c r="L206" s="91"/>
      <c r="M206" s="51"/>
      <c r="N206" s="77"/>
      <c r="O206" s="77"/>
      <c r="P206" s="85"/>
      <c r="Q206" s="5"/>
    </row>
    <row r="207" spans="1:17" ht="15.75">
      <c r="A207" s="24" t="str">
        <f>IF(F207&lt;&gt;"",1+MAX($A$6:A206),"")</f>
        <v/>
      </c>
      <c r="B207" s="7"/>
      <c r="C207" s="45" t="s">
        <v>172</v>
      </c>
      <c r="D207" s="23"/>
      <c r="E207" s="26"/>
      <c r="F207" s="23"/>
      <c r="G207" s="22"/>
      <c r="H207" s="51"/>
      <c r="I207" s="22"/>
      <c r="J207" s="22"/>
      <c r="K207" s="69"/>
      <c r="L207" s="22"/>
      <c r="M207" s="33"/>
      <c r="N207" s="77"/>
      <c r="O207" s="77"/>
      <c r="P207" s="84"/>
    </row>
    <row r="208" spans="1:17" ht="15.75">
      <c r="A208" s="24">
        <f>IF(F208&lt;&gt;"",1+MAX($A$6:A207),"")</f>
        <v>99</v>
      </c>
      <c r="B208" s="25"/>
      <c r="C208" s="46" t="s">
        <v>173</v>
      </c>
      <c r="D208" s="22">
        <v>168</v>
      </c>
      <c r="E208" s="60">
        <v>0.1</v>
      </c>
      <c r="F208" s="90">
        <f t="shared" si="128"/>
        <v>184.8</v>
      </c>
      <c r="G208" s="90" t="s">
        <v>34</v>
      </c>
      <c r="H208" s="92">
        <v>2.4300000000000002</v>
      </c>
      <c r="I208" s="92">
        <f t="shared" ref="I208" si="153">F208*H208</f>
        <v>449.06400000000008</v>
      </c>
      <c r="J208" s="64">
        <v>2.7300000000000001E-2</v>
      </c>
      <c r="K208" s="70">
        <f t="shared" ref="K208:K221" si="154">$O$133</f>
        <v>60</v>
      </c>
      <c r="L208" s="91">
        <f t="shared" si="131"/>
        <v>5.0450400000000002</v>
      </c>
      <c r="M208" s="51">
        <f t="shared" si="132"/>
        <v>302.70240000000001</v>
      </c>
      <c r="N208" s="77">
        <f t="shared" si="133"/>
        <v>751.76640000000009</v>
      </c>
      <c r="O208" s="77"/>
      <c r="P208" s="85"/>
      <c r="Q208" s="5"/>
    </row>
    <row r="209" spans="1:17" ht="15.75">
      <c r="A209" s="24">
        <f>IF(F209&lt;&gt;"",1+MAX($A$6:A208),"")</f>
        <v>100</v>
      </c>
      <c r="B209" s="25"/>
      <c r="C209" s="46" t="s">
        <v>174</v>
      </c>
      <c r="D209" s="22">
        <v>30</v>
      </c>
      <c r="E209" s="60">
        <v>0.1</v>
      </c>
      <c r="F209" s="90">
        <f t="shared" si="128"/>
        <v>33</v>
      </c>
      <c r="G209" s="90" t="s">
        <v>34</v>
      </c>
      <c r="H209" s="92">
        <v>5.3</v>
      </c>
      <c r="I209" s="92">
        <f t="shared" si="129"/>
        <v>174.9</v>
      </c>
      <c r="J209" s="64">
        <v>5.2999999999999999E-2</v>
      </c>
      <c r="K209" s="70">
        <f t="shared" si="154"/>
        <v>60</v>
      </c>
      <c r="L209" s="91">
        <f t="shared" si="131"/>
        <v>1.7489999999999999</v>
      </c>
      <c r="M209" s="51">
        <f t="shared" si="132"/>
        <v>104.94</v>
      </c>
      <c r="N209" s="77">
        <f t="shared" si="133"/>
        <v>279.84000000000003</v>
      </c>
      <c r="O209" s="77"/>
      <c r="P209" s="85"/>
      <c r="Q209" s="5"/>
    </row>
    <row r="210" spans="1:17" ht="15.75">
      <c r="A210" s="24">
        <f>IF(F210&lt;&gt;"",1+MAX($A$6:A209),"")</f>
        <v>101</v>
      </c>
      <c r="B210" s="25"/>
      <c r="C210" s="46" t="s">
        <v>175</v>
      </c>
      <c r="D210" s="22">
        <v>293</v>
      </c>
      <c r="E210" s="60">
        <v>0.1</v>
      </c>
      <c r="F210" s="90">
        <f t="shared" si="128"/>
        <v>322.3</v>
      </c>
      <c r="G210" s="90" t="s">
        <v>34</v>
      </c>
      <c r="H210" s="92">
        <v>3.05</v>
      </c>
      <c r="I210" s="92">
        <f t="shared" si="129"/>
        <v>983.01499999999999</v>
      </c>
      <c r="J210" s="64">
        <v>4.4299999999999999E-2</v>
      </c>
      <c r="K210" s="70">
        <f t="shared" si="154"/>
        <v>60</v>
      </c>
      <c r="L210" s="91">
        <f t="shared" si="131"/>
        <v>14.277890000000001</v>
      </c>
      <c r="M210" s="51">
        <f t="shared" si="132"/>
        <v>856.67340000000002</v>
      </c>
      <c r="N210" s="77">
        <f t="shared" si="133"/>
        <v>1839.6884</v>
      </c>
      <c r="O210" s="77"/>
      <c r="P210" s="85"/>
      <c r="Q210" s="5"/>
    </row>
    <row r="211" spans="1:17" ht="15.75">
      <c r="A211" s="24">
        <f>IF(F211&lt;&gt;"",1+MAX($A$6:A210),"")</f>
        <v>102</v>
      </c>
      <c r="B211" s="25"/>
      <c r="C211" s="46" t="s">
        <v>176</v>
      </c>
      <c r="D211" s="22">
        <v>32</v>
      </c>
      <c r="E211" s="60">
        <v>0.1</v>
      </c>
      <c r="F211" s="90">
        <f t="shared" si="128"/>
        <v>35.200000000000003</v>
      </c>
      <c r="G211" s="90" t="s">
        <v>34</v>
      </c>
      <c r="H211" s="92">
        <v>3.05</v>
      </c>
      <c r="I211" s="92">
        <f t="shared" si="129"/>
        <v>107.36</v>
      </c>
      <c r="J211" s="64">
        <v>4.4299999999999999E-2</v>
      </c>
      <c r="K211" s="70">
        <f t="shared" si="154"/>
        <v>60</v>
      </c>
      <c r="L211" s="91">
        <f t="shared" si="131"/>
        <v>1.5593600000000001</v>
      </c>
      <c r="M211" s="51">
        <f t="shared" si="132"/>
        <v>93.561599999999999</v>
      </c>
      <c r="N211" s="77">
        <f t="shared" si="133"/>
        <v>200.92160000000001</v>
      </c>
      <c r="O211" s="77"/>
      <c r="P211" s="85"/>
      <c r="Q211" s="5"/>
    </row>
    <row r="212" spans="1:17" ht="15.75">
      <c r="A212" s="24">
        <f>IF(F212&lt;&gt;"",1+MAX($A$6:A211),"")</f>
        <v>103</v>
      </c>
      <c r="B212" s="25"/>
      <c r="C212" s="46" t="s">
        <v>177</v>
      </c>
      <c r="D212" s="22">
        <v>9</v>
      </c>
      <c r="E212" s="60">
        <v>0.1</v>
      </c>
      <c r="F212" s="90">
        <f t="shared" si="128"/>
        <v>9.9</v>
      </c>
      <c r="G212" s="90" t="s">
        <v>34</v>
      </c>
      <c r="H212" s="92">
        <v>2.4300000000000002</v>
      </c>
      <c r="I212" s="92">
        <f t="shared" si="129"/>
        <v>24.057000000000002</v>
      </c>
      <c r="J212" s="64">
        <v>2.7300000000000001E-2</v>
      </c>
      <c r="K212" s="70">
        <f t="shared" si="154"/>
        <v>60</v>
      </c>
      <c r="L212" s="91">
        <f t="shared" si="131"/>
        <v>0.27027000000000001</v>
      </c>
      <c r="M212" s="51">
        <f t="shared" si="132"/>
        <v>16.216200000000001</v>
      </c>
      <c r="N212" s="77">
        <f t="shared" si="133"/>
        <v>40.273200000000003</v>
      </c>
      <c r="O212" s="77"/>
      <c r="P212" s="85"/>
      <c r="Q212" s="5"/>
    </row>
    <row r="213" spans="1:17" ht="15.75">
      <c r="A213" s="24">
        <f>IF(F213&lt;&gt;"",1+MAX($A$6:A212),"")</f>
        <v>104</v>
      </c>
      <c r="B213" s="25"/>
      <c r="C213" s="46" t="s">
        <v>178</v>
      </c>
      <c r="D213" s="22">
        <v>305</v>
      </c>
      <c r="E213" s="60">
        <v>0.1</v>
      </c>
      <c r="F213" s="90">
        <f t="shared" si="128"/>
        <v>335.5</v>
      </c>
      <c r="G213" s="90" t="s">
        <v>34</v>
      </c>
      <c r="H213" s="92">
        <v>3.05</v>
      </c>
      <c r="I213" s="92">
        <f t="shared" si="129"/>
        <v>1023.275</v>
      </c>
      <c r="J213" s="64">
        <v>4.4299999999999999E-2</v>
      </c>
      <c r="K213" s="70">
        <f t="shared" si="154"/>
        <v>60</v>
      </c>
      <c r="L213" s="91">
        <f t="shared" si="131"/>
        <v>14.86265</v>
      </c>
      <c r="M213" s="51">
        <f t="shared" si="132"/>
        <v>891.75900000000001</v>
      </c>
      <c r="N213" s="77">
        <f t="shared" si="133"/>
        <v>1915.0340000000001</v>
      </c>
      <c r="O213" s="77"/>
      <c r="P213" s="85"/>
      <c r="Q213" s="5"/>
    </row>
    <row r="214" spans="1:17" ht="15.75">
      <c r="A214" s="24">
        <f>IF(F214&lt;&gt;"",1+MAX($A$6:A213),"")</f>
        <v>105</v>
      </c>
      <c r="B214" s="25"/>
      <c r="C214" s="46" t="s">
        <v>179</v>
      </c>
      <c r="D214" s="22">
        <v>116</v>
      </c>
      <c r="E214" s="60">
        <v>0.1</v>
      </c>
      <c r="F214" s="90">
        <f t="shared" si="128"/>
        <v>127.60000000000001</v>
      </c>
      <c r="G214" s="90" t="s">
        <v>34</v>
      </c>
      <c r="H214" s="92">
        <v>3.05</v>
      </c>
      <c r="I214" s="92">
        <f t="shared" si="129"/>
        <v>389.18</v>
      </c>
      <c r="J214" s="64">
        <v>4.4299999999999999E-2</v>
      </c>
      <c r="K214" s="70">
        <f t="shared" si="154"/>
        <v>60</v>
      </c>
      <c r="L214" s="91">
        <f t="shared" si="131"/>
        <v>5.6526800000000001</v>
      </c>
      <c r="M214" s="51">
        <f t="shared" si="132"/>
        <v>339.16079999999999</v>
      </c>
      <c r="N214" s="77">
        <f t="shared" si="133"/>
        <v>728.34079999999994</v>
      </c>
      <c r="O214" s="77"/>
      <c r="P214" s="85"/>
      <c r="Q214" s="5"/>
    </row>
    <row r="215" spans="1:17" ht="15.75">
      <c r="A215" s="24">
        <f>IF(F215&lt;&gt;"",1+MAX($A$6:A214),"")</f>
        <v>106</v>
      </c>
      <c r="B215" s="25"/>
      <c r="C215" s="46" t="s">
        <v>180</v>
      </c>
      <c r="D215" s="22">
        <v>114</v>
      </c>
      <c r="E215" s="60">
        <v>0.1</v>
      </c>
      <c r="F215" s="90">
        <f t="shared" si="128"/>
        <v>125.4</v>
      </c>
      <c r="G215" s="90" t="s">
        <v>34</v>
      </c>
      <c r="H215" s="92">
        <v>3.05</v>
      </c>
      <c r="I215" s="92">
        <f t="shared" si="129"/>
        <v>382.46999999999997</v>
      </c>
      <c r="J215" s="64">
        <v>4.4299999999999999E-2</v>
      </c>
      <c r="K215" s="70">
        <f t="shared" si="154"/>
        <v>60</v>
      </c>
      <c r="L215" s="91">
        <f t="shared" si="131"/>
        <v>5.5552200000000003</v>
      </c>
      <c r="M215" s="51">
        <f t="shared" si="132"/>
        <v>333.31319999999999</v>
      </c>
      <c r="N215" s="77">
        <f t="shared" si="133"/>
        <v>715.78319999999997</v>
      </c>
      <c r="O215" s="77"/>
      <c r="P215" s="85"/>
      <c r="Q215" s="5"/>
    </row>
    <row r="216" spans="1:17" ht="15.75">
      <c r="A216" s="24">
        <f>IF(F216&lt;&gt;"",1+MAX($A$6:A215),"")</f>
        <v>107</v>
      </c>
      <c r="B216" s="25"/>
      <c r="C216" s="46" t="s">
        <v>181</v>
      </c>
      <c r="D216" s="22">
        <v>124</v>
      </c>
      <c r="E216" s="60">
        <v>0.1</v>
      </c>
      <c r="F216" s="90">
        <f t="shared" si="128"/>
        <v>136.4</v>
      </c>
      <c r="G216" s="90" t="s">
        <v>34</v>
      </c>
      <c r="H216" s="92">
        <v>3.05</v>
      </c>
      <c r="I216" s="92">
        <f t="shared" si="129"/>
        <v>416.02</v>
      </c>
      <c r="J216" s="64">
        <v>4.4299999999999999E-2</v>
      </c>
      <c r="K216" s="70">
        <f t="shared" si="154"/>
        <v>60</v>
      </c>
      <c r="L216" s="91">
        <f t="shared" si="131"/>
        <v>6.0425200000000006</v>
      </c>
      <c r="M216" s="51">
        <f t="shared" si="132"/>
        <v>362.55120000000005</v>
      </c>
      <c r="N216" s="77">
        <f t="shared" si="133"/>
        <v>778.57120000000009</v>
      </c>
      <c r="O216" s="77"/>
      <c r="P216" s="85"/>
      <c r="Q216" s="5"/>
    </row>
    <row r="217" spans="1:17" ht="15.75">
      <c r="A217" s="24">
        <f>IF(F217&lt;&gt;"",1+MAX($A$6:A216),"")</f>
        <v>108</v>
      </c>
      <c r="B217" s="25"/>
      <c r="C217" s="46" t="s">
        <v>182</v>
      </c>
      <c r="D217" s="22">
        <v>124</v>
      </c>
      <c r="E217" s="60">
        <v>0.1</v>
      </c>
      <c r="F217" s="90">
        <f t="shared" si="128"/>
        <v>136.4</v>
      </c>
      <c r="G217" s="90" t="s">
        <v>34</v>
      </c>
      <c r="H217" s="92">
        <v>3.05</v>
      </c>
      <c r="I217" s="92">
        <f t="shared" si="129"/>
        <v>416.02</v>
      </c>
      <c r="J217" s="64">
        <v>4.4299999999999999E-2</v>
      </c>
      <c r="K217" s="70">
        <f t="shared" si="154"/>
        <v>60</v>
      </c>
      <c r="L217" s="91">
        <f t="shared" si="131"/>
        <v>6.0425200000000006</v>
      </c>
      <c r="M217" s="51">
        <f t="shared" si="132"/>
        <v>362.55120000000005</v>
      </c>
      <c r="N217" s="77">
        <f t="shared" si="133"/>
        <v>778.57120000000009</v>
      </c>
      <c r="O217" s="77"/>
      <c r="P217" s="85"/>
      <c r="Q217" s="5"/>
    </row>
    <row r="218" spans="1:17" ht="15.75">
      <c r="A218" s="24">
        <f>IF(F218&lt;&gt;"",1+MAX($A$6:A217),"")</f>
        <v>109</v>
      </c>
      <c r="B218" s="25"/>
      <c r="C218" s="46" t="s">
        <v>183</v>
      </c>
      <c r="D218" s="22">
        <v>194</v>
      </c>
      <c r="E218" s="60">
        <v>0.1</v>
      </c>
      <c r="F218" s="90">
        <f t="shared" si="128"/>
        <v>213.4</v>
      </c>
      <c r="G218" s="90" t="s">
        <v>34</v>
      </c>
      <c r="H218" s="92">
        <v>3.05</v>
      </c>
      <c r="I218" s="92">
        <f t="shared" si="129"/>
        <v>650.87</v>
      </c>
      <c r="J218" s="64">
        <v>4.4299999999999999E-2</v>
      </c>
      <c r="K218" s="70">
        <f t="shared" si="154"/>
        <v>60</v>
      </c>
      <c r="L218" s="91">
        <f t="shared" si="131"/>
        <v>9.4536200000000008</v>
      </c>
      <c r="M218" s="51">
        <f t="shared" si="132"/>
        <v>567.21720000000005</v>
      </c>
      <c r="N218" s="77">
        <f t="shared" si="133"/>
        <v>1218.0871999999999</v>
      </c>
      <c r="O218" s="77"/>
      <c r="P218" s="85"/>
      <c r="Q218" s="5"/>
    </row>
    <row r="219" spans="1:17" ht="15.75">
      <c r="A219" s="24">
        <f>IF(F219&lt;&gt;"",1+MAX($A$6:A218),"")</f>
        <v>110</v>
      </c>
      <c r="B219" s="25"/>
      <c r="C219" s="46" t="s">
        <v>184</v>
      </c>
      <c r="D219" s="22">
        <v>39</v>
      </c>
      <c r="E219" s="60">
        <v>0.1</v>
      </c>
      <c r="F219" s="90">
        <f t="shared" si="128"/>
        <v>42.900000000000006</v>
      </c>
      <c r="G219" s="90" t="s">
        <v>34</v>
      </c>
      <c r="H219" s="92">
        <v>5.3</v>
      </c>
      <c r="I219" s="92">
        <f t="shared" si="129"/>
        <v>227.37000000000003</v>
      </c>
      <c r="J219" s="64">
        <v>5.2999999999999999E-2</v>
      </c>
      <c r="K219" s="70">
        <f t="shared" si="154"/>
        <v>60</v>
      </c>
      <c r="L219" s="91">
        <f t="shared" si="131"/>
        <v>2.2737000000000003</v>
      </c>
      <c r="M219" s="51">
        <f t="shared" si="132"/>
        <v>136.42200000000003</v>
      </c>
      <c r="N219" s="77">
        <f t="shared" si="133"/>
        <v>363.79200000000003</v>
      </c>
      <c r="O219" s="77"/>
      <c r="P219" s="85"/>
      <c r="Q219" s="5"/>
    </row>
    <row r="220" spans="1:17" ht="15.75">
      <c r="A220" s="24">
        <f>IF(F220&lt;&gt;"",1+MAX($A$6:A219),"")</f>
        <v>111</v>
      </c>
      <c r="B220" s="25"/>
      <c r="C220" s="46" t="s">
        <v>185</v>
      </c>
      <c r="D220" s="22">
        <v>66</v>
      </c>
      <c r="E220" s="60">
        <v>0.1</v>
      </c>
      <c r="F220" s="90">
        <f t="shared" si="128"/>
        <v>72.600000000000009</v>
      </c>
      <c r="G220" s="90" t="s">
        <v>34</v>
      </c>
      <c r="H220" s="92">
        <v>5.3</v>
      </c>
      <c r="I220" s="92">
        <f t="shared" si="129"/>
        <v>384.78000000000003</v>
      </c>
      <c r="J220" s="64">
        <v>5.2999999999999999E-2</v>
      </c>
      <c r="K220" s="70">
        <f t="shared" si="154"/>
        <v>60</v>
      </c>
      <c r="L220" s="91">
        <f t="shared" si="131"/>
        <v>3.8478000000000003</v>
      </c>
      <c r="M220" s="51">
        <f t="shared" si="132"/>
        <v>230.86800000000002</v>
      </c>
      <c r="N220" s="77">
        <f t="shared" si="133"/>
        <v>615.64800000000002</v>
      </c>
      <c r="O220" s="77"/>
      <c r="P220" s="85"/>
      <c r="Q220" s="5"/>
    </row>
    <row r="221" spans="1:17" ht="15.75">
      <c r="A221" s="24">
        <f>IF(F221&lt;&gt;"",1+MAX($A$6:A220),"")</f>
        <v>112</v>
      </c>
      <c r="B221" s="25"/>
      <c r="C221" s="46" t="s">
        <v>186</v>
      </c>
      <c r="D221" s="22">
        <v>74</v>
      </c>
      <c r="E221" s="60">
        <v>0.1</v>
      </c>
      <c r="F221" s="90">
        <f t="shared" si="128"/>
        <v>81.400000000000006</v>
      </c>
      <c r="G221" s="90" t="s">
        <v>34</v>
      </c>
      <c r="H221" s="92">
        <v>3.05</v>
      </c>
      <c r="I221" s="92">
        <f t="shared" si="129"/>
        <v>248.27</v>
      </c>
      <c r="J221" s="64">
        <v>4.4299999999999999E-2</v>
      </c>
      <c r="K221" s="70">
        <f t="shared" si="154"/>
        <v>60</v>
      </c>
      <c r="L221" s="91">
        <f t="shared" si="131"/>
        <v>3.60602</v>
      </c>
      <c r="M221" s="51">
        <f t="shared" si="132"/>
        <v>216.3612</v>
      </c>
      <c r="N221" s="77">
        <f t="shared" si="133"/>
        <v>464.63120000000004</v>
      </c>
      <c r="O221" s="77"/>
      <c r="P221" s="85"/>
      <c r="Q221" s="5"/>
    </row>
    <row r="222" spans="1:17" ht="15.75">
      <c r="A222" s="24" t="str">
        <f>IF(F222&lt;&gt;"",1+MAX($A$6:A221),"")</f>
        <v/>
      </c>
      <c r="B222" s="25"/>
      <c r="C222" s="46"/>
      <c r="D222" s="22"/>
      <c r="E222" s="60"/>
      <c r="F222" s="90"/>
      <c r="G222" s="90"/>
      <c r="H222" s="92"/>
      <c r="I222" s="92"/>
      <c r="J222" s="64"/>
      <c r="K222" s="70"/>
      <c r="L222" s="91"/>
      <c r="M222" s="51"/>
      <c r="N222" s="77"/>
      <c r="O222" s="77"/>
      <c r="P222" s="85"/>
      <c r="Q222" s="5"/>
    </row>
    <row r="223" spans="1:17" ht="15.75">
      <c r="A223" s="24" t="str">
        <f>IF(F223&lt;&gt;"",1+MAX($A$6:A222),"")</f>
        <v/>
      </c>
      <c r="B223" s="7"/>
      <c r="C223" s="45" t="s">
        <v>187</v>
      </c>
      <c r="D223" s="23"/>
      <c r="E223" s="26"/>
      <c r="F223" s="23"/>
      <c r="G223" s="22"/>
      <c r="H223" s="51"/>
      <c r="I223" s="22"/>
      <c r="J223" s="22"/>
      <c r="K223" s="69"/>
      <c r="L223" s="22"/>
      <c r="M223" s="33"/>
      <c r="N223" s="77"/>
      <c r="O223" s="77"/>
      <c r="P223" s="84"/>
    </row>
    <row r="224" spans="1:17" ht="15.75">
      <c r="A224" s="24">
        <f>IF(F224&lt;&gt;"",1+MAX($A$6:A223),"")</f>
        <v>113</v>
      </c>
      <c r="B224" s="25"/>
      <c r="C224" s="46" t="s">
        <v>188</v>
      </c>
      <c r="D224" s="22">
        <v>473</v>
      </c>
      <c r="E224" s="60">
        <v>0.1</v>
      </c>
      <c r="F224" s="90">
        <f t="shared" si="128"/>
        <v>520.30000000000007</v>
      </c>
      <c r="G224" s="90" t="s">
        <v>16</v>
      </c>
      <c r="H224" s="92">
        <v>3.79</v>
      </c>
      <c r="I224" s="92">
        <f t="shared" ref="I224:I225" si="155">F224*H224</f>
        <v>1971.9370000000004</v>
      </c>
      <c r="J224" s="64">
        <v>3.5999999999999997E-2</v>
      </c>
      <c r="K224" s="70">
        <f t="shared" ref="K224:K225" si="156">$O$133</f>
        <v>60</v>
      </c>
      <c r="L224" s="91">
        <f t="shared" si="131"/>
        <v>18.730800000000002</v>
      </c>
      <c r="M224" s="51">
        <f t="shared" si="132"/>
        <v>1123.8480000000002</v>
      </c>
      <c r="N224" s="77">
        <f t="shared" si="133"/>
        <v>3095.7850000000008</v>
      </c>
      <c r="O224" s="77"/>
      <c r="P224" s="85"/>
      <c r="Q224" s="5"/>
    </row>
    <row r="225" spans="1:17" ht="30">
      <c r="A225" s="24">
        <f>IF(F225&lt;&gt;"",1+MAX($A$6:A224),"")</f>
        <v>114</v>
      </c>
      <c r="B225" s="25"/>
      <c r="C225" s="46" t="s">
        <v>189</v>
      </c>
      <c r="D225" s="22">
        <v>41</v>
      </c>
      <c r="E225" s="60">
        <v>0.1</v>
      </c>
      <c r="F225" s="90">
        <f t="shared" si="128"/>
        <v>45.1</v>
      </c>
      <c r="G225" s="90" t="s">
        <v>16</v>
      </c>
      <c r="H225" s="92">
        <v>6.23</v>
      </c>
      <c r="I225" s="92">
        <f t="shared" si="155"/>
        <v>280.97300000000001</v>
      </c>
      <c r="J225" s="64">
        <v>0.125</v>
      </c>
      <c r="K225" s="70">
        <f t="shared" si="156"/>
        <v>60</v>
      </c>
      <c r="L225" s="91">
        <f t="shared" si="131"/>
        <v>5.6375000000000002</v>
      </c>
      <c r="M225" s="51">
        <f t="shared" si="132"/>
        <v>338.25</v>
      </c>
      <c r="N225" s="77">
        <f t="shared" si="133"/>
        <v>619.22299999999996</v>
      </c>
      <c r="O225" s="77"/>
      <c r="P225" s="85"/>
      <c r="Q225" s="5"/>
    </row>
    <row r="226" spans="1:17" ht="15.75">
      <c r="A226" s="24" t="str">
        <f>IF(F226&lt;&gt;"",1+MAX($A$6:A225),"")</f>
        <v/>
      </c>
      <c r="B226" s="25"/>
      <c r="C226" s="46" t="s">
        <v>131</v>
      </c>
      <c r="D226" s="22"/>
      <c r="E226" s="60"/>
      <c r="F226" s="90"/>
      <c r="G226" s="90"/>
      <c r="H226" s="92"/>
      <c r="I226" s="92"/>
      <c r="J226" s="64"/>
      <c r="K226" s="70"/>
      <c r="L226" s="91"/>
      <c r="M226" s="51"/>
      <c r="N226" s="77"/>
      <c r="O226" s="77"/>
      <c r="P226" s="85"/>
      <c r="Q226" s="5"/>
    </row>
    <row r="227" spans="1:17" ht="15.75">
      <c r="A227" s="24" t="str">
        <f>IF(F227&lt;&gt;"",1+MAX($A$6:A226),"")</f>
        <v/>
      </c>
      <c r="B227" s="7"/>
      <c r="C227" s="45" t="s">
        <v>190</v>
      </c>
      <c r="D227" s="23"/>
      <c r="E227" s="26"/>
      <c r="F227" s="23"/>
      <c r="G227" s="22"/>
      <c r="H227" s="51"/>
      <c r="I227" s="22"/>
      <c r="J227" s="22"/>
      <c r="K227" s="69"/>
      <c r="L227" s="22"/>
      <c r="M227" s="33"/>
      <c r="N227" s="77"/>
      <c r="O227" s="77"/>
      <c r="P227" s="84"/>
    </row>
    <row r="228" spans="1:17" ht="30">
      <c r="A228" s="24">
        <f>IF(F228&lt;&gt;"",1+MAX($A$6:A227),"")</f>
        <v>115</v>
      </c>
      <c r="B228" s="25"/>
      <c r="C228" s="46" t="s">
        <v>191</v>
      </c>
      <c r="D228" s="22">
        <v>4717</v>
      </c>
      <c r="E228" s="60">
        <v>0.1</v>
      </c>
      <c r="F228" s="90">
        <f t="shared" ref="F228" si="157">(1+E228)*D228</f>
        <v>5188.7000000000007</v>
      </c>
      <c r="G228" s="90" t="s">
        <v>34</v>
      </c>
      <c r="H228" s="92">
        <v>0.76</v>
      </c>
      <c r="I228" s="92">
        <f t="shared" ref="I228" si="158">F228*H228</f>
        <v>3943.4120000000007</v>
      </c>
      <c r="J228" s="64">
        <v>2.1299999999999999E-2</v>
      </c>
      <c r="K228" s="70">
        <f>$O$133</f>
        <v>60</v>
      </c>
      <c r="L228" s="91">
        <f t="shared" ref="L228" si="159">J228*F228</f>
        <v>110.51931000000002</v>
      </c>
      <c r="M228" s="51">
        <f t="shared" ref="M228" si="160">L228*K228</f>
        <v>6631.1586000000007</v>
      </c>
      <c r="N228" s="77">
        <f t="shared" ref="N228" si="161">M228+I228</f>
        <v>10574.570600000001</v>
      </c>
      <c r="O228" s="77"/>
      <c r="P228" s="85"/>
      <c r="Q228" s="5"/>
    </row>
    <row r="229" spans="1:17" ht="15.75">
      <c r="A229" s="24" t="str">
        <f>IF(F229&lt;&gt;"",1+MAX($A$6:A228),"")</f>
        <v/>
      </c>
      <c r="B229" s="25"/>
      <c r="C229" s="46"/>
      <c r="D229" s="22"/>
      <c r="E229" s="60"/>
      <c r="F229" s="90"/>
      <c r="G229" s="90"/>
      <c r="H229" s="92"/>
      <c r="I229" s="92"/>
      <c r="J229" s="64"/>
      <c r="K229" s="70"/>
      <c r="L229" s="91"/>
      <c r="M229" s="51"/>
      <c r="N229" s="77"/>
      <c r="O229" s="77"/>
      <c r="P229" s="85"/>
      <c r="Q229" s="5"/>
    </row>
    <row r="230" spans="1:17" ht="15.75">
      <c r="A230" s="24" t="str">
        <f>IF(F230&lt;&gt;"",1+MAX($A$6:A229),"")</f>
        <v/>
      </c>
      <c r="B230" s="7"/>
      <c r="C230" s="45" t="s">
        <v>192</v>
      </c>
      <c r="D230" s="23"/>
      <c r="E230" s="26"/>
      <c r="F230" s="23"/>
      <c r="G230" s="22"/>
      <c r="H230" s="51"/>
      <c r="I230" s="22"/>
      <c r="J230" s="22"/>
      <c r="K230" s="69"/>
      <c r="L230" s="22"/>
      <c r="M230" s="33"/>
      <c r="N230" s="77"/>
      <c r="O230" s="77"/>
      <c r="P230" s="84"/>
    </row>
    <row r="231" spans="1:17" ht="15.75">
      <c r="A231" s="24">
        <f>IF(F231&lt;&gt;"",1+MAX($A$6:A230),"")</f>
        <v>116</v>
      </c>
      <c r="B231" s="25"/>
      <c r="C231" s="46" t="s">
        <v>193</v>
      </c>
      <c r="D231" s="22">
        <v>1900</v>
      </c>
      <c r="E231" s="60">
        <v>0.1</v>
      </c>
      <c r="F231" s="90">
        <f t="shared" ref="F231:F240" si="162">(1+E231)*D231</f>
        <v>2090</v>
      </c>
      <c r="G231" s="90" t="s">
        <v>34</v>
      </c>
      <c r="H231" s="92">
        <v>7.18</v>
      </c>
      <c r="I231" s="92">
        <f t="shared" ref="I231:I235" si="163">F231*H231</f>
        <v>15006.199999999999</v>
      </c>
      <c r="J231" s="64">
        <v>7.9000000000000001E-2</v>
      </c>
      <c r="K231" s="70">
        <f t="shared" ref="K231:K235" si="164">$O$133</f>
        <v>60</v>
      </c>
      <c r="L231" s="91">
        <f t="shared" ref="L231:L235" si="165">J231*F231</f>
        <v>165.11</v>
      </c>
      <c r="M231" s="51">
        <f t="shared" ref="M231:M235" si="166">L231*K231</f>
        <v>9906.6</v>
      </c>
      <c r="N231" s="77">
        <f t="shared" ref="N231:N235" si="167">M231+I231</f>
        <v>24912.799999999999</v>
      </c>
      <c r="O231" s="77"/>
      <c r="P231" s="85"/>
      <c r="Q231" s="5"/>
    </row>
    <row r="232" spans="1:17" ht="15.75">
      <c r="A232" s="24">
        <f>IF(F232&lt;&gt;"",1+MAX($A$6:A231),"")</f>
        <v>117</v>
      </c>
      <c r="B232" s="25"/>
      <c r="C232" s="46" t="s">
        <v>194</v>
      </c>
      <c r="D232" s="22">
        <f>257.88*1.3</f>
        <v>335.24400000000003</v>
      </c>
      <c r="E232" s="60">
        <v>0.1</v>
      </c>
      <c r="F232" s="90">
        <f t="shared" si="162"/>
        <v>368.76840000000004</v>
      </c>
      <c r="G232" s="90" t="s">
        <v>34</v>
      </c>
      <c r="H232" s="92">
        <v>7.18</v>
      </c>
      <c r="I232" s="92">
        <f t="shared" si="163"/>
        <v>2647.7571120000002</v>
      </c>
      <c r="J232" s="64">
        <v>7.9000000000000001E-2</v>
      </c>
      <c r="K232" s="70">
        <f t="shared" si="164"/>
        <v>60</v>
      </c>
      <c r="L232" s="91">
        <f t="shared" si="165"/>
        <v>29.132703600000003</v>
      </c>
      <c r="M232" s="51">
        <f t="shared" si="166"/>
        <v>1747.9622160000001</v>
      </c>
      <c r="N232" s="77">
        <f t="shared" si="167"/>
        <v>4395.7193280000001</v>
      </c>
      <c r="O232" s="77"/>
      <c r="P232" s="85"/>
      <c r="Q232" s="5"/>
    </row>
    <row r="233" spans="1:17" ht="30">
      <c r="A233" s="24">
        <f>IF(F233&lt;&gt;"",1+MAX($A$6:A232),"")</f>
        <v>118</v>
      </c>
      <c r="B233" s="25"/>
      <c r="C233" s="46" t="s">
        <v>195</v>
      </c>
      <c r="D233" s="22">
        <v>258</v>
      </c>
      <c r="E233" s="60">
        <v>0.1</v>
      </c>
      <c r="F233" s="90">
        <f t="shared" si="162"/>
        <v>283.8</v>
      </c>
      <c r="G233" s="90" t="s">
        <v>16</v>
      </c>
      <c r="H233" s="92">
        <v>4.84</v>
      </c>
      <c r="I233" s="92">
        <f t="shared" si="163"/>
        <v>1373.5920000000001</v>
      </c>
      <c r="J233" s="64">
        <v>0.13300000000000001</v>
      </c>
      <c r="K233" s="70">
        <f t="shared" si="164"/>
        <v>60</v>
      </c>
      <c r="L233" s="91">
        <f t="shared" si="165"/>
        <v>37.745400000000004</v>
      </c>
      <c r="M233" s="51">
        <f t="shared" si="166"/>
        <v>2264.7240000000002</v>
      </c>
      <c r="N233" s="77">
        <f t="shared" si="167"/>
        <v>3638.3160000000003</v>
      </c>
      <c r="O233" s="77"/>
      <c r="P233" s="85"/>
      <c r="Q233" s="5"/>
    </row>
    <row r="234" spans="1:17" ht="15.75">
      <c r="A234" s="24">
        <f>IF(F234&lt;&gt;"",1+MAX($A$6:A233),"")</f>
        <v>119</v>
      </c>
      <c r="B234" s="25"/>
      <c r="C234" s="46" t="s">
        <v>92</v>
      </c>
      <c r="D234" s="22">
        <v>258</v>
      </c>
      <c r="E234" s="60">
        <v>0.1</v>
      </c>
      <c r="F234" s="90">
        <f t="shared" si="162"/>
        <v>283.8</v>
      </c>
      <c r="G234" s="90" t="s">
        <v>16</v>
      </c>
      <c r="H234" s="92">
        <v>1.66</v>
      </c>
      <c r="I234" s="92">
        <f t="shared" si="163"/>
        <v>471.108</v>
      </c>
      <c r="J234" s="64">
        <v>3.5999999999999997E-2</v>
      </c>
      <c r="K234" s="70">
        <f t="shared" si="164"/>
        <v>60</v>
      </c>
      <c r="L234" s="91">
        <f t="shared" si="165"/>
        <v>10.216799999999999</v>
      </c>
      <c r="M234" s="51">
        <f t="shared" si="166"/>
        <v>613.00799999999992</v>
      </c>
      <c r="N234" s="77">
        <f t="shared" si="167"/>
        <v>1084.116</v>
      </c>
      <c r="O234" s="77"/>
      <c r="P234" s="85"/>
      <c r="Q234" s="5"/>
    </row>
    <row r="235" spans="1:17" ht="15.75">
      <c r="A235" s="24">
        <f>IF(F235&lt;&gt;"",1+MAX($A$6:A234),"")</f>
        <v>120</v>
      </c>
      <c r="B235" s="25"/>
      <c r="C235" s="46" t="s">
        <v>196</v>
      </c>
      <c r="D235" s="22">
        <v>258</v>
      </c>
      <c r="E235" s="60">
        <v>0.1</v>
      </c>
      <c r="F235" s="90">
        <f t="shared" si="162"/>
        <v>283.8</v>
      </c>
      <c r="G235" s="90" t="s">
        <v>16</v>
      </c>
      <c r="H235" s="92">
        <v>1.1100000000000001</v>
      </c>
      <c r="I235" s="92">
        <f t="shared" si="163"/>
        <v>315.01800000000003</v>
      </c>
      <c r="J235" s="64">
        <v>3.5999999999999997E-2</v>
      </c>
      <c r="K235" s="70">
        <f t="shared" si="164"/>
        <v>60</v>
      </c>
      <c r="L235" s="91">
        <f t="shared" si="165"/>
        <v>10.216799999999999</v>
      </c>
      <c r="M235" s="51">
        <f t="shared" si="166"/>
        <v>613.00799999999992</v>
      </c>
      <c r="N235" s="77">
        <f t="shared" si="167"/>
        <v>928.02599999999995</v>
      </c>
      <c r="O235" s="77"/>
      <c r="P235" s="85"/>
      <c r="Q235" s="5"/>
    </row>
    <row r="236" spans="1:17" ht="15.75">
      <c r="A236" s="24" t="str">
        <f>IF(F236&lt;&gt;"",1+MAX($A$6:A235),"")</f>
        <v/>
      </c>
      <c r="B236" s="25"/>
      <c r="C236" s="46"/>
      <c r="D236" s="22"/>
      <c r="E236" s="60"/>
      <c r="F236" s="90"/>
      <c r="G236" s="90"/>
      <c r="H236" s="92"/>
      <c r="I236" s="92"/>
      <c r="J236" s="64"/>
      <c r="K236" s="70"/>
      <c r="L236" s="91"/>
      <c r="M236" s="51"/>
      <c r="N236" s="77"/>
      <c r="O236" s="77"/>
      <c r="P236" s="85"/>
      <c r="Q236" s="5"/>
    </row>
    <row r="237" spans="1:17" ht="15.75">
      <c r="A237" s="24" t="str">
        <f>IF(F237&lt;&gt;"",1+MAX($A$6:A236),"")</f>
        <v/>
      </c>
      <c r="B237" s="7"/>
      <c r="C237" s="45" t="s">
        <v>197</v>
      </c>
      <c r="D237" s="23"/>
      <c r="E237" s="26"/>
      <c r="F237" s="23"/>
      <c r="G237" s="22"/>
      <c r="H237" s="51"/>
      <c r="I237" s="22"/>
      <c r="J237" s="22"/>
      <c r="K237" s="69"/>
      <c r="L237" s="22"/>
      <c r="M237" s="33"/>
      <c r="N237" s="77"/>
      <c r="O237" s="77"/>
      <c r="P237" s="84"/>
    </row>
    <row r="238" spans="1:17" ht="15.75">
      <c r="A238" s="24">
        <f>IF(F238&lt;&gt;"",1+MAX($A$6:A237),"")</f>
        <v>121</v>
      </c>
      <c r="B238" s="25"/>
      <c r="C238" s="46" t="s">
        <v>198</v>
      </c>
      <c r="D238" s="22">
        <v>386</v>
      </c>
      <c r="E238" s="60">
        <v>0.1</v>
      </c>
      <c r="F238" s="90">
        <f t="shared" ref="F238" si="168">(1+E238)*D238</f>
        <v>424.6</v>
      </c>
      <c r="G238" s="90" t="s">
        <v>16</v>
      </c>
      <c r="H238" s="92">
        <v>0.45</v>
      </c>
      <c r="I238" s="92">
        <f t="shared" ref="I238:I240" si="169">F238*H238</f>
        <v>191.07000000000002</v>
      </c>
      <c r="J238" s="64">
        <v>1.6E-2</v>
      </c>
      <c r="K238" s="70">
        <f t="shared" ref="K238:K240" si="170">$O$133</f>
        <v>60</v>
      </c>
      <c r="L238" s="91">
        <f t="shared" ref="L238:L240" si="171">J238*F238</f>
        <v>6.7936000000000005</v>
      </c>
      <c r="M238" s="51">
        <f t="shared" ref="M238:M240" si="172">L238*K238</f>
        <v>407.61600000000004</v>
      </c>
      <c r="N238" s="77">
        <f t="shared" ref="N238:N240" si="173">M238+I238</f>
        <v>598.68600000000004</v>
      </c>
      <c r="O238" s="77"/>
      <c r="P238" s="85"/>
      <c r="Q238" s="5"/>
    </row>
    <row r="239" spans="1:17" ht="15.75">
      <c r="A239" s="24">
        <f>IF(F239&lt;&gt;"",1+MAX($A$6:A238),"")</f>
        <v>122</v>
      </c>
      <c r="B239" s="25"/>
      <c r="C239" s="46" t="s">
        <v>199</v>
      </c>
      <c r="D239" s="22">
        <v>7</v>
      </c>
      <c r="E239" s="60">
        <v>0</v>
      </c>
      <c r="F239" s="90">
        <f t="shared" si="162"/>
        <v>7</v>
      </c>
      <c r="G239" s="90" t="s">
        <v>17</v>
      </c>
      <c r="H239" s="92">
        <v>32.92</v>
      </c>
      <c r="I239" s="92">
        <f t="shared" si="169"/>
        <v>230.44</v>
      </c>
      <c r="J239" s="64">
        <v>0.53</v>
      </c>
      <c r="K239" s="70">
        <f t="shared" si="170"/>
        <v>60</v>
      </c>
      <c r="L239" s="91">
        <f t="shared" si="171"/>
        <v>3.71</v>
      </c>
      <c r="M239" s="51">
        <f t="shared" si="172"/>
        <v>222.6</v>
      </c>
      <c r="N239" s="77">
        <f t="shared" si="173"/>
        <v>453.03999999999996</v>
      </c>
      <c r="O239" s="77"/>
      <c r="P239" s="85"/>
      <c r="Q239" s="5"/>
    </row>
    <row r="240" spans="1:17" ht="15.75">
      <c r="A240" s="24">
        <f>IF(F240&lt;&gt;"",1+MAX($A$6:A239),"")</f>
        <v>123</v>
      </c>
      <c r="B240" s="25"/>
      <c r="C240" s="46" t="s">
        <v>200</v>
      </c>
      <c r="D240" s="22">
        <v>2</v>
      </c>
      <c r="E240" s="60">
        <v>0</v>
      </c>
      <c r="F240" s="90">
        <f t="shared" si="162"/>
        <v>2</v>
      </c>
      <c r="G240" s="90" t="s">
        <v>17</v>
      </c>
      <c r="H240" s="92">
        <v>32.92</v>
      </c>
      <c r="I240" s="92">
        <f t="shared" si="169"/>
        <v>65.84</v>
      </c>
      <c r="J240" s="64">
        <v>0.53</v>
      </c>
      <c r="K240" s="70">
        <f t="shared" si="170"/>
        <v>60</v>
      </c>
      <c r="L240" s="91">
        <f t="shared" si="171"/>
        <v>1.06</v>
      </c>
      <c r="M240" s="51">
        <f t="shared" si="172"/>
        <v>63.6</v>
      </c>
      <c r="N240" s="77">
        <f t="shared" si="173"/>
        <v>129.44</v>
      </c>
      <c r="O240" s="77"/>
      <c r="P240" s="85"/>
      <c r="Q240" s="5"/>
    </row>
    <row r="241" spans="1:17" ht="16.5" thickBot="1">
      <c r="A241" s="24"/>
      <c r="B241" s="25"/>
      <c r="C241" s="46"/>
      <c r="D241" s="22"/>
      <c r="E241" s="60"/>
      <c r="F241" s="90"/>
      <c r="G241" s="90"/>
      <c r="H241" s="92"/>
      <c r="I241" s="92"/>
      <c r="J241" s="64"/>
      <c r="K241" s="70"/>
      <c r="L241" s="91"/>
      <c r="M241" s="51"/>
      <c r="N241" s="77"/>
      <c r="O241" s="77"/>
      <c r="P241" s="85"/>
      <c r="Q241" s="5"/>
    </row>
    <row r="242" spans="1:17" s="40" customFormat="1" ht="16.5" thickBot="1">
      <c r="A242" s="41" t="str">
        <f>IF(F242&lt;&gt;"",1+MAX(#REF!),"")</f>
        <v/>
      </c>
      <c r="B242" s="42" t="s">
        <v>201</v>
      </c>
      <c r="C242" s="43" t="s">
        <v>202</v>
      </c>
      <c r="D242" s="44"/>
      <c r="E242" s="44"/>
      <c r="F242" s="44"/>
      <c r="G242" s="44"/>
      <c r="H242" s="50"/>
      <c r="I242" s="44"/>
      <c r="J242" s="44"/>
      <c r="K242" s="68"/>
      <c r="L242" s="44"/>
      <c r="M242" s="50"/>
      <c r="N242" s="68"/>
      <c r="O242" s="68"/>
      <c r="P242" s="83">
        <f>SUM(N244:N253)</f>
        <v>1722.09</v>
      </c>
    </row>
    <row r="243" spans="1:17" ht="15" customHeight="1">
      <c r="A243" s="24" t="str">
        <f>IF(F243&lt;&gt;"",1+MAX($A$6:A242),"")</f>
        <v/>
      </c>
      <c r="B243" s="7"/>
      <c r="C243" s="28"/>
      <c r="D243" s="23"/>
      <c r="E243" s="26"/>
      <c r="F243" s="23"/>
      <c r="G243" s="22"/>
      <c r="H243" s="51"/>
      <c r="I243" s="22"/>
      <c r="J243" s="22"/>
      <c r="K243" s="69"/>
      <c r="L243" s="8"/>
      <c r="M243" s="61" t="s">
        <v>20</v>
      </c>
      <c r="N243" s="81"/>
      <c r="O243" s="76">
        <v>51</v>
      </c>
      <c r="P243" s="84"/>
    </row>
    <row r="244" spans="1:17" ht="15.75">
      <c r="A244" s="24" t="str">
        <f>IF(F244&lt;&gt;"",1+MAX($A$6:A243),"")</f>
        <v/>
      </c>
      <c r="B244" s="7"/>
      <c r="C244" s="45" t="s">
        <v>203</v>
      </c>
      <c r="D244" s="23"/>
      <c r="E244" s="26"/>
      <c r="F244" s="23"/>
      <c r="G244" s="22"/>
      <c r="H244" s="51"/>
      <c r="I244" s="22"/>
      <c r="J244" s="22"/>
      <c r="K244" s="69"/>
      <c r="L244" s="22"/>
      <c r="M244" s="33"/>
      <c r="N244" s="77"/>
      <c r="O244" s="77"/>
      <c r="P244" s="84"/>
    </row>
    <row r="245" spans="1:17" ht="15.75">
      <c r="A245" s="24">
        <f>IF(F245&lt;&gt;"",1+MAX($A$6:A244),"")</f>
        <v>124</v>
      </c>
      <c r="B245" s="25"/>
      <c r="C245" s="46" t="s">
        <v>204</v>
      </c>
      <c r="D245" s="22">
        <v>2</v>
      </c>
      <c r="E245" s="60">
        <v>0</v>
      </c>
      <c r="F245" s="90">
        <f t="shared" ref="F245:F252" si="174">(1+E245)*D245</f>
        <v>2</v>
      </c>
      <c r="G245" s="90" t="s">
        <v>17</v>
      </c>
      <c r="H245" s="92">
        <v>30</v>
      </c>
      <c r="I245" s="92">
        <f t="shared" ref="I245:I252" si="175">F245*H245</f>
        <v>60</v>
      </c>
      <c r="J245" s="64">
        <v>0.33300000000000002</v>
      </c>
      <c r="K245" s="70">
        <f>$O$243</f>
        <v>51</v>
      </c>
      <c r="L245" s="91">
        <f t="shared" ref="L245:L252" si="176">J245*F245</f>
        <v>0.66600000000000004</v>
      </c>
      <c r="M245" s="51">
        <f t="shared" ref="M245:M252" si="177">L245*K245</f>
        <v>33.966000000000001</v>
      </c>
      <c r="N245" s="77">
        <f t="shared" ref="N245:N252" si="178">M245+I245</f>
        <v>93.966000000000008</v>
      </c>
      <c r="O245" s="77"/>
      <c r="P245" s="85"/>
      <c r="Q245" s="5"/>
    </row>
    <row r="246" spans="1:17" ht="15.75">
      <c r="A246" s="24">
        <f>IF(F246&lt;&gt;"",1+MAX($A$6:A245),"")</f>
        <v>125</v>
      </c>
      <c r="B246" s="25"/>
      <c r="C246" s="46" t="s">
        <v>205</v>
      </c>
      <c r="D246" s="22">
        <v>4</v>
      </c>
      <c r="E246" s="60">
        <v>0</v>
      </c>
      <c r="F246" s="90">
        <f t="shared" si="174"/>
        <v>4</v>
      </c>
      <c r="G246" s="90" t="s">
        <v>17</v>
      </c>
      <c r="H246" s="92">
        <v>29</v>
      </c>
      <c r="I246" s="92">
        <f t="shared" si="175"/>
        <v>116</v>
      </c>
      <c r="J246" s="64">
        <v>0.34799999999999998</v>
      </c>
      <c r="K246" s="70">
        <f t="shared" ref="K246:K252" si="179">$O$243</f>
        <v>51</v>
      </c>
      <c r="L246" s="91">
        <f t="shared" si="176"/>
        <v>1.3919999999999999</v>
      </c>
      <c r="M246" s="51">
        <f t="shared" si="177"/>
        <v>70.99199999999999</v>
      </c>
      <c r="N246" s="77">
        <f t="shared" si="178"/>
        <v>186.99199999999999</v>
      </c>
      <c r="O246" s="77"/>
      <c r="P246" s="85"/>
      <c r="Q246" s="5"/>
    </row>
    <row r="247" spans="1:17" ht="15.75">
      <c r="A247" s="24">
        <f>IF(F247&lt;&gt;"",1+MAX($A$6:A246),"")</f>
        <v>126</v>
      </c>
      <c r="B247" s="25"/>
      <c r="C247" s="46" t="s">
        <v>206</v>
      </c>
      <c r="D247" s="22">
        <v>6</v>
      </c>
      <c r="E247" s="60">
        <v>0</v>
      </c>
      <c r="F247" s="90">
        <f t="shared" si="174"/>
        <v>6</v>
      </c>
      <c r="G247" s="90" t="s">
        <v>17</v>
      </c>
      <c r="H247" s="92">
        <v>34</v>
      </c>
      <c r="I247" s="92">
        <f t="shared" si="175"/>
        <v>204</v>
      </c>
      <c r="J247" s="64">
        <v>0.4</v>
      </c>
      <c r="K247" s="70">
        <f t="shared" si="179"/>
        <v>51</v>
      </c>
      <c r="L247" s="91">
        <f t="shared" si="176"/>
        <v>2.4000000000000004</v>
      </c>
      <c r="M247" s="51">
        <f t="shared" si="177"/>
        <v>122.40000000000002</v>
      </c>
      <c r="N247" s="77">
        <f t="shared" si="178"/>
        <v>326.40000000000003</v>
      </c>
      <c r="O247" s="77"/>
      <c r="P247" s="85"/>
      <c r="Q247" s="5"/>
    </row>
    <row r="248" spans="1:17" ht="15.75">
      <c r="A248" s="24">
        <f>IF(F248&lt;&gt;"",1+MAX($A$6:A247),"")</f>
        <v>127</v>
      </c>
      <c r="B248" s="25"/>
      <c r="C248" s="46" t="s">
        <v>207</v>
      </c>
      <c r="D248" s="22">
        <v>2</v>
      </c>
      <c r="E248" s="60">
        <v>0</v>
      </c>
      <c r="F248" s="90">
        <f t="shared" si="174"/>
        <v>2</v>
      </c>
      <c r="G248" s="90" t="s">
        <v>17</v>
      </c>
      <c r="H248" s="92">
        <v>21.5</v>
      </c>
      <c r="I248" s="92">
        <f t="shared" si="175"/>
        <v>43</v>
      </c>
      <c r="J248" s="64">
        <v>0.33300000000000002</v>
      </c>
      <c r="K248" s="70">
        <f t="shared" si="179"/>
        <v>51</v>
      </c>
      <c r="L248" s="91">
        <f t="shared" si="176"/>
        <v>0.66600000000000004</v>
      </c>
      <c r="M248" s="51">
        <f t="shared" si="177"/>
        <v>33.966000000000001</v>
      </c>
      <c r="N248" s="77">
        <f t="shared" si="178"/>
        <v>76.966000000000008</v>
      </c>
      <c r="O248" s="77"/>
      <c r="P248" s="85"/>
      <c r="Q248" s="5"/>
    </row>
    <row r="249" spans="1:17" ht="15.75">
      <c r="A249" s="24">
        <f>IF(F249&lt;&gt;"",1+MAX($A$6:A248),"")</f>
        <v>128</v>
      </c>
      <c r="B249" s="25"/>
      <c r="C249" s="46" t="s">
        <v>208</v>
      </c>
      <c r="D249" s="22">
        <v>2</v>
      </c>
      <c r="E249" s="60">
        <v>0</v>
      </c>
      <c r="F249" s="90">
        <f t="shared" si="174"/>
        <v>2</v>
      </c>
      <c r="G249" s="90" t="s">
        <v>17</v>
      </c>
      <c r="H249" s="92">
        <v>43</v>
      </c>
      <c r="I249" s="92">
        <f t="shared" si="175"/>
        <v>86</v>
      </c>
      <c r="J249" s="64">
        <v>0.5</v>
      </c>
      <c r="K249" s="70">
        <f t="shared" si="179"/>
        <v>51</v>
      </c>
      <c r="L249" s="91">
        <f t="shared" si="176"/>
        <v>1</v>
      </c>
      <c r="M249" s="51">
        <f t="shared" si="177"/>
        <v>51</v>
      </c>
      <c r="N249" s="77">
        <f t="shared" si="178"/>
        <v>137</v>
      </c>
      <c r="O249" s="77"/>
      <c r="P249" s="85"/>
      <c r="Q249" s="5"/>
    </row>
    <row r="250" spans="1:17" ht="15.75">
      <c r="A250" s="24">
        <f>IF(F250&lt;&gt;"",1+MAX($A$6:A249),"")</f>
        <v>129</v>
      </c>
      <c r="B250" s="25"/>
      <c r="C250" s="46" t="s">
        <v>209</v>
      </c>
      <c r="D250" s="22">
        <v>2</v>
      </c>
      <c r="E250" s="60">
        <v>0</v>
      </c>
      <c r="F250" s="90">
        <f t="shared" si="174"/>
        <v>2</v>
      </c>
      <c r="G250" s="90" t="s">
        <v>17</v>
      </c>
      <c r="H250" s="92">
        <v>158</v>
      </c>
      <c r="I250" s="92">
        <f t="shared" si="175"/>
        <v>316</v>
      </c>
      <c r="J250" s="64">
        <v>0.8</v>
      </c>
      <c r="K250" s="70">
        <f t="shared" si="179"/>
        <v>51</v>
      </c>
      <c r="L250" s="91">
        <f t="shared" si="176"/>
        <v>1.6</v>
      </c>
      <c r="M250" s="51">
        <f t="shared" si="177"/>
        <v>81.600000000000009</v>
      </c>
      <c r="N250" s="77">
        <f t="shared" si="178"/>
        <v>397.6</v>
      </c>
      <c r="O250" s="77"/>
      <c r="P250" s="85"/>
      <c r="Q250" s="5"/>
    </row>
    <row r="251" spans="1:17" ht="15.75">
      <c r="A251" s="24">
        <f>IF(F251&lt;&gt;"",1+MAX($A$6:A250),"")</f>
        <v>130</v>
      </c>
      <c r="B251" s="25"/>
      <c r="C251" s="46" t="s">
        <v>210</v>
      </c>
      <c r="D251" s="22">
        <v>1</v>
      </c>
      <c r="E251" s="60">
        <v>0</v>
      </c>
      <c r="F251" s="90">
        <f t="shared" si="174"/>
        <v>1</v>
      </c>
      <c r="G251" s="90" t="s">
        <v>17</v>
      </c>
      <c r="H251" s="92">
        <v>117</v>
      </c>
      <c r="I251" s="92">
        <f t="shared" si="175"/>
        <v>117</v>
      </c>
      <c r="J251" s="64">
        <v>0.53300000000000003</v>
      </c>
      <c r="K251" s="70">
        <f t="shared" si="179"/>
        <v>51</v>
      </c>
      <c r="L251" s="91">
        <f t="shared" si="176"/>
        <v>0.53300000000000003</v>
      </c>
      <c r="M251" s="51">
        <f t="shared" si="177"/>
        <v>27.183</v>
      </c>
      <c r="N251" s="77">
        <f t="shared" si="178"/>
        <v>144.18299999999999</v>
      </c>
      <c r="O251" s="77"/>
      <c r="P251" s="85"/>
      <c r="Q251" s="5"/>
    </row>
    <row r="252" spans="1:17" ht="15.75">
      <c r="A252" s="24">
        <f>IF(F252&lt;&gt;"",1+MAX($A$6:A251),"")</f>
        <v>131</v>
      </c>
      <c r="B252" s="25"/>
      <c r="C252" s="46" t="s">
        <v>211</v>
      </c>
      <c r="D252" s="22">
        <v>1</v>
      </c>
      <c r="E252" s="60">
        <v>0</v>
      </c>
      <c r="F252" s="90">
        <f t="shared" si="174"/>
        <v>1</v>
      </c>
      <c r="G252" s="90" t="s">
        <v>17</v>
      </c>
      <c r="H252" s="92">
        <v>291</v>
      </c>
      <c r="I252" s="92">
        <f t="shared" si="175"/>
        <v>291</v>
      </c>
      <c r="J252" s="64">
        <v>1.333</v>
      </c>
      <c r="K252" s="70">
        <f t="shared" si="179"/>
        <v>51</v>
      </c>
      <c r="L252" s="91">
        <f t="shared" si="176"/>
        <v>1.333</v>
      </c>
      <c r="M252" s="51">
        <f t="shared" si="177"/>
        <v>67.983000000000004</v>
      </c>
      <c r="N252" s="77">
        <f t="shared" si="178"/>
        <v>358.983</v>
      </c>
      <c r="O252" s="77"/>
      <c r="P252" s="85"/>
      <c r="Q252" s="5"/>
    </row>
    <row r="253" spans="1:17" ht="16.5" thickBot="1">
      <c r="A253" s="24"/>
      <c r="B253" s="25"/>
      <c r="C253" s="46"/>
      <c r="D253" s="22"/>
      <c r="E253" s="60"/>
      <c r="F253" s="90"/>
      <c r="G253" s="90"/>
      <c r="H253" s="92"/>
      <c r="I253" s="92"/>
      <c r="J253" s="64"/>
      <c r="K253" s="70"/>
      <c r="L253" s="91"/>
      <c r="M253" s="51"/>
      <c r="N253" s="77"/>
      <c r="O253" s="77"/>
      <c r="P253" s="85"/>
      <c r="Q253" s="5"/>
    </row>
    <row r="254" spans="1:17" s="40" customFormat="1" ht="16.5" thickBot="1">
      <c r="A254" s="41" t="str">
        <f>IF(F254&lt;&gt;"",1+MAX(#REF!),"")</f>
        <v/>
      </c>
      <c r="B254" s="42" t="s">
        <v>212</v>
      </c>
      <c r="C254" s="43" t="s">
        <v>213</v>
      </c>
      <c r="D254" s="44"/>
      <c r="E254" s="44"/>
      <c r="F254" s="44"/>
      <c r="G254" s="44"/>
      <c r="H254" s="50"/>
      <c r="I254" s="44"/>
      <c r="J254" s="44"/>
      <c r="K254" s="68"/>
      <c r="L254" s="44"/>
      <c r="M254" s="50"/>
      <c r="N254" s="68"/>
      <c r="O254" s="68"/>
      <c r="P254" s="83">
        <f>SUM(N256:N261)</f>
        <v>12040</v>
      </c>
    </row>
    <row r="255" spans="1:17" ht="15" customHeight="1">
      <c r="A255" s="24" t="str">
        <f>IF(F255&lt;&gt;"",1+MAX($A$6:A254),"")</f>
        <v/>
      </c>
      <c r="B255" s="7"/>
      <c r="C255" s="28"/>
      <c r="D255" s="23"/>
      <c r="E255" s="26"/>
      <c r="F255" s="23"/>
      <c r="G255" s="22"/>
      <c r="H255" s="51"/>
      <c r="I255" s="22"/>
      <c r="J255" s="22"/>
      <c r="K255" s="69"/>
      <c r="L255" s="8"/>
      <c r="M255" s="61" t="s">
        <v>20</v>
      </c>
      <c r="N255" s="81"/>
      <c r="O255" s="76">
        <v>52</v>
      </c>
      <c r="P255" s="84"/>
    </row>
    <row r="256" spans="1:17" ht="15.75">
      <c r="A256" s="24">
        <f>IF(F256&lt;&gt;"",1+MAX($A$6:A255),"")</f>
        <v>132</v>
      </c>
      <c r="B256" s="25"/>
      <c r="C256" s="46" t="s">
        <v>214</v>
      </c>
      <c r="D256" s="22">
        <v>1</v>
      </c>
      <c r="E256" s="60">
        <v>0</v>
      </c>
      <c r="F256" s="90">
        <f t="shared" ref="F256:F260" si="180">(1+E256)*D256</f>
        <v>1</v>
      </c>
      <c r="G256" s="90" t="s">
        <v>17</v>
      </c>
      <c r="H256" s="92">
        <v>1825</v>
      </c>
      <c r="I256" s="92">
        <f t="shared" ref="I256:I260" si="181">F256*H256</f>
        <v>1825</v>
      </c>
      <c r="J256" s="64">
        <v>4</v>
      </c>
      <c r="K256" s="70">
        <f>$O$255</f>
        <v>52</v>
      </c>
      <c r="L256" s="91">
        <f t="shared" ref="L256:L260" si="182">J256*F256</f>
        <v>4</v>
      </c>
      <c r="M256" s="51">
        <f t="shared" ref="M256:M260" si="183">L256*K256</f>
        <v>208</v>
      </c>
      <c r="N256" s="77">
        <f t="shared" ref="N256:N260" si="184">M256+I256</f>
        <v>2033</v>
      </c>
      <c r="O256" s="77"/>
      <c r="P256" s="85"/>
      <c r="Q256" s="5"/>
    </row>
    <row r="257" spans="1:17" ht="15.75">
      <c r="A257" s="24">
        <f>IF(F257&lt;&gt;"",1+MAX($A$6:A256),"")</f>
        <v>133</v>
      </c>
      <c r="B257" s="25"/>
      <c r="C257" s="46" t="s">
        <v>215</v>
      </c>
      <c r="D257" s="22">
        <v>1</v>
      </c>
      <c r="E257" s="60">
        <v>0</v>
      </c>
      <c r="F257" s="90">
        <f t="shared" si="180"/>
        <v>1</v>
      </c>
      <c r="G257" s="90" t="s">
        <v>17</v>
      </c>
      <c r="H257" s="92">
        <v>3325</v>
      </c>
      <c r="I257" s="92">
        <f t="shared" si="181"/>
        <v>3325</v>
      </c>
      <c r="J257" s="64">
        <v>4</v>
      </c>
      <c r="K257" s="70">
        <f t="shared" ref="K257:K260" si="185">$O$255</f>
        <v>52</v>
      </c>
      <c r="L257" s="91">
        <f t="shared" si="182"/>
        <v>4</v>
      </c>
      <c r="M257" s="51">
        <f t="shared" si="183"/>
        <v>208</v>
      </c>
      <c r="N257" s="77">
        <f t="shared" si="184"/>
        <v>3533</v>
      </c>
      <c r="O257" s="77"/>
      <c r="P257" s="85"/>
      <c r="Q257" s="5"/>
    </row>
    <row r="258" spans="1:17" ht="15.75">
      <c r="A258" s="24">
        <f>IF(F258&lt;&gt;"",1+MAX($A$6:A257),"")</f>
        <v>134</v>
      </c>
      <c r="B258" s="25"/>
      <c r="C258" s="46" t="s">
        <v>216</v>
      </c>
      <c r="D258" s="22">
        <v>1</v>
      </c>
      <c r="E258" s="60">
        <v>0</v>
      </c>
      <c r="F258" s="90">
        <f t="shared" si="180"/>
        <v>1</v>
      </c>
      <c r="G258" s="90" t="s">
        <v>17</v>
      </c>
      <c r="H258" s="92">
        <v>1750</v>
      </c>
      <c r="I258" s="92">
        <f t="shared" si="181"/>
        <v>1750</v>
      </c>
      <c r="J258" s="64">
        <v>4</v>
      </c>
      <c r="K258" s="70">
        <f t="shared" si="185"/>
        <v>52</v>
      </c>
      <c r="L258" s="91">
        <f t="shared" si="182"/>
        <v>4</v>
      </c>
      <c r="M258" s="51">
        <f t="shared" si="183"/>
        <v>208</v>
      </c>
      <c r="N258" s="77">
        <f t="shared" si="184"/>
        <v>1958</v>
      </c>
      <c r="O258" s="77"/>
      <c r="P258" s="85"/>
      <c r="Q258" s="5"/>
    </row>
    <row r="259" spans="1:17" ht="15.75">
      <c r="A259" s="24">
        <f>IF(F259&lt;&gt;"",1+MAX($A$6:A258),"")</f>
        <v>135</v>
      </c>
      <c r="B259" s="25"/>
      <c r="C259" s="46" t="s">
        <v>217</v>
      </c>
      <c r="D259" s="22">
        <v>1</v>
      </c>
      <c r="E259" s="60">
        <v>0</v>
      </c>
      <c r="F259" s="90">
        <f t="shared" si="180"/>
        <v>1</v>
      </c>
      <c r="G259" s="90" t="s">
        <v>17</v>
      </c>
      <c r="H259" s="92">
        <v>1775</v>
      </c>
      <c r="I259" s="92">
        <f t="shared" si="181"/>
        <v>1775</v>
      </c>
      <c r="J259" s="64">
        <v>4</v>
      </c>
      <c r="K259" s="70">
        <f t="shared" si="185"/>
        <v>52</v>
      </c>
      <c r="L259" s="91">
        <f t="shared" si="182"/>
        <v>4</v>
      </c>
      <c r="M259" s="51">
        <f t="shared" si="183"/>
        <v>208</v>
      </c>
      <c r="N259" s="77">
        <f t="shared" si="184"/>
        <v>1983</v>
      </c>
      <c r="O259" s="77"/>
      <c r="P259" s="85"/>
      <c r="Q259" s="5"/>
    </row>
    <row r="260" spans="1:17" ht="15.75">
      <c r="A260" s="24">
        <f>IF(F260&lt;&gt;"",1+MAX($A$6:A259),"")</f>
        <v>136</v>
      </c>
      <c r="B260" s="25"/>
      <c r="C260" s="46" t="s">
        <v>218</v>
      </c>
      <c r="D260" s="22">
        <v>1</v>
      </c>
      <c r="E260" s="60">
        <v>0</v>
      </c>
      <c r="F260" s="90">
        <f t="shared" si="180"/>
        <v>1</v>
      </c>
      <c r="G260" s="90" t="s">
        <v>17</v>
      </c>
      <c r="H260" s="92">
        <v>2325</v>
      </c>
      <c r="I260" s="92">
        <f t="shared" si="181"/>
        <v>2325</v>
      </c>
      <c r="J260" s="64">
        <v>4</v>
      </c>
      <c r="K260" s="70">
        <f t="shared" si="185"/>
        <v>52</v>
      </c>
      <c r="L260" s="91">
        <f t="shared" si="182"/>
        <v>4</v>
      </c>
      <c r="M260" s="51">
        <f t="shared" si="183"/>
        <v>208</v>
      </c>
      <c r="N260" s="77">
        <f t="shared" si="184"/>
        <v>2533</v>
      </c>
      <c r="O260" s="77"/>
      <c r="P260" s="85"/>
      <c r="Q260" s="5"/>
    </row>
    <row r="261" spans="1:17" ht="16.5" thickBot="1">
      <c r="A261" s="24"/>
      <c r="B261" s="25"/>
      <c r="C261" s="46"/>
      <c r="D261" s="22"/>
      <c r="E261" s="60"/>
      <c r="F261" s="90"/>
      <c r="G261" s="90"/>
      <c r="H261" s="92"/>
      <c r="I261" s="92"/>
      <c r="J261" s="64"/>
      <c r="K261" s="70"/>
      <c r="L261" s="91"/>
      <c r="M261" s="51"/>
      <c r="N261" s="77"/>
      <c r="O261" s="77"/>
      <c r="P261" s="85"/>
      <c r="Q261" s="5"/>
    </row>
    <row r="262" spans="1:17" s="40" customFormat="1" ht="16.5" thickBot="1">
      <c r="A262" s="41" t="str">
        <f>IF(F262&lt;&gt;"",1+MAX(#REF!),"")</f>
        <v/>
      </c>
      <c r="B262" s="42" t="s">
        <v>219</v>
      </c>
      <c r="C262" s="43" t="s">
        <v>220</v>
      </c>
      <c r="D262" s="44"/>
      <c r="E262" s="44"/>
      <c r="F262" s="44"/>
      <c r="G262" s="44"/>
      <c r="H262" s="50"/>
      <c r="I262" s="44"/>
      <c r="J262" s="44"/>
      <c r="K262" s="68"/>
      <c r="L262" s="44"/>
      <c r="M262" s="50"/>
      <c r="N262" s="68"/>
      <c r="O262" s="68"/>
      <c r="P262" s="83">
        <f>SUM(N264:N274)</f>
        <v>6712.6080000000002</v>
      </c>
    </row>
    <row r="263" spans="1:17" ht="15" customHeight="1">
      <c r="A263" s="24" t="str">
        <f>IF(F263&lt;&gt;"",1+MAX($A$6:A262),"")</f>
        <v/>
      </c>
      <c r="B263" s="7"/>
      <c r="C263" s="28"/>
      <c r="D263" s="23"/>
      <c r="E263" s="26"/>
      <c r="F263" s="23"/>
      <c r="G263" s="22"/>
      <c r="H263" s="51"/>
      <c r="I263" s="22"/>
      <c r="J263" s="22"/>
      <c r="K263" s="69"/>
      <c r="L263" s="8"/>
      <c r="M263" s="61" t="s">
        <v>20</v>
      </c>
      <c r="N263" s="81"/>
      <c r="O263" s="76">
        <v>52</v>
      </c>
      <c r="P263" s="84"/>
    </row>
    <row r="264" spans="1:17" ht="15.75">
      <c r="A264" s="24" t="str">
        <f>IF(F264&lt;&gt;"",1+MAX($A$6:A263),"")</f>
        <v/>
      </c>
      <c r="B264" s="7"/>
      <c r="C264" s="45" t="s">
        <v>221</v>
      </c>
      <c r="D264" s="23"/>
      <c r="E264" s="26"/>
      <c r="F264" s="23"/>
      <c r="G264" s="22"/>
      <c r="H264" s="51"/>
      <c r="I264" s="22"/>
      <c r="J264" s="22"/>
      <c r="K264" s="69"/>
      <c r="L264" s="22"/>
      <c r="M264" s="33"/>
      <c r="N264" s="77"/>
      <c r="O264" s="77"/>
      <c r="P264" s="84"/>
    </row>
    <row r="265" spans="1:17" ht="15.75">
      <c r="A265" s="24">
        <f>IF(F265&lt;&gt;"",1+MAX($A$6:A264),"")</f>
        <v>137</v>
      </c>
      <c r="B265" s="25"/>
      <c r="C265" s="46" t="s">
        <v>222</v>
      </c>
      <c r="D265" s="22">
        <v>21</v>
      </c>
      <c r="E265" s="60">
        <v>0</v>
      </c>
      <c r="F265" s="90">
        <f t="shared" ref="F265:F270" si="186">(1+E265)*D265</f>
        <v>21</v>
      </c>
      <c r="G265" s="90" t="s">
        <v>16</v>
      </c>
      <c r="H265" s="92">
        <v>9</v>
      </c>
      <c r="I265" s="92">
        <f>F265*H265</f>
        <v>189</v>
      </c>
      <c r="J265" s="64">
        <v>0.13</v>
      </c>
      <c r="K265" s="70">
        <f>$O$263</f>
        <v>52</v>
      </c>
      <c r="L265" s="91">
        <f>J265*F265</f>
        <v>2.73</v>
      </c>
      <c r="M265" s="51">
        <f>L265*K265</f>
        <v>141.96</v>
      </c>
      <c r="N265" s="77">
        <f t="shared" ref="N265:N266" si="187">M265+I265</f>
        <v>330.96000000000004</v>
      </c>
      <c r="O265" s="77"/>
      <c r="P265" s="85"/>
      <c r="Q265" s="5"/>
    </row>
    <row r="266" spans="1:17" ht="15.75">
      <c r="A266" s="24">
        <f>IF(F266&lt;&gt;"",1+MAX($A$6:A265),"")</f>
        <v>138</v>
      </c>
      <c r="B266" s="25"/>
      <c r="C266" s="46" t="s">
        <v>223</v>
      </c>
      <c r="D266" s="22">
        <v>8.3000000000000007</v>
      </c>
      <c r="E266" s="60">
        <v>0</v>
      </c>
      <c r="F266" s="90">
        <f t="shared" si="186"/>
        <v>8.3000000000000007</v>
      </c>
      <c r="G266" s="90" t="s">
        <v>16</v>
      </c>
      <c r="H266" s="92">
        <v>9</v>
      </c>
      <c r="I266" s="92">
        <f t="shared" ref="I266:I270" si="188">F266*H266</f>
        <v>74.7</v>
      </c>
      <c r="J266" s="64">
        <v>0.13</v>
      </c>
      <c r="K266" s="70">
        <f>$O$263</f>
        <v>52</v>
      </c>
      <c r="L266" s="91">
        <f t="shared" ref="L266" si="189">J266*F266</f>
        <v>1.0790000000000002</v>
      </c>
      <c r="M266" s="51">
        <f t="shared" ref="M266" si="190">L266*K266</f>
        <v>56.108000000000011</v>
      </c>
      <c r="N266" s="77">
        <f t="shared" si="187"/>
        <v>130.80800000000002</v>
      </c>
      <c r="O266" s="77"/>
      <c r="P266" s="85"/>
      <c r="Q266" s="5"/>
    </row>
    <row r="267" spans="1:17" ht="15.75">
      <c r="A267" s="24" t="str">
        <f>IF(F267&lt;&gt;"",1+MAX($A$6:A266),"")</f>
        <v/>
      </c>
      <c r="B267" s="25"/>
      <c r="C267" s="46"/>
      <c r="D267" s="22"/>
      <c r="E267" s="60"/>
      <c r="F267" s="90"/>
      <c r="G267" s="90"/>
      <c r="H267" s="92"/>
      <c r="I267" s="92"/>
      <c r="J267" s="64"/>
      <c r="K267" s="70"/>
      <c r="L267" s="91"/>
      <c r="M267" s="51"/>
      <c r="N267" s="77"/>
      <c r="O267" s="77"/>
      <c r="P267" s="85"/>
      <c r="Q267" s="5"/>
    </row>
    <row r="268" spans="1:17" ht="15.75">
      <c r="A268" s="24" t="str">
        <f>IF(F268&lt;&gt;"",1+MAX($A$6:A267),"")</f>
        <v/>
      </c>
      <c r="B268" s="7"/>
      <c r="C268" s="45" t="s">
        <v>224</v>
      </c>
      <c r="D268" s="23"/>
      <c r="E268" s="26"/>
      <c r="F268" s="23"/>
      <c r="G268" s="22"/>
      <c r="H268" s="51"/>
      <c r="I268" s="22"/>
      <c r="J268" s="22"/>
      <c r="K268" s="69"/>
      <c r="L268" s="22"/>
      <c r="M268" s="33"/>
      <c r="N268" s="77"/>
      <c r="O268" s="77"/>
      <c r="P268" s="84"/>
    </row>
    <row r="269" spans="1:17" ht="30">
      <c r="A269" s="24">
        <f>IF(F269&lt;&gt;"",1+MAX($A$6:A268),"")</f>
        <v>139</v>
      </c>
      <c r="B269" s="25"/>
      <c r="C269" s="46" t="s">
        <v>225</v>
      </c>
      <c r="D269" s="22">
        <v>14</v>
      </c>
      <c r="E269" s="60">
        <v>0</v>
      </c>
      <c r="F269" s="90">
        <f t="shared" si="186"/>
        <v>14</v>
      </c>
      <c r="G269" s="90" t="s">
        <v>34</v>
      </c>
      <c r="H269" s="92">
        <v>53.5</v>
      </c>
      <c r="I269" s="92">
        <f t="shared" si="188"/>
        <v>749</v>
      </c>
      <c r="J269" s="64">
        <v>0.57099999999999995</v>
      </c>
      <c r="K269" s="70">
        <f t="shared" ref="K269:K270" si="191">$O$263</f>
        <v>52</v>
      </c>
      <c r="L269" s="91">
        <f t="shared" ref="L269:L270" si="192">J269*F269</f>
        <v>7.9939999999999998</v>
      </c>
      <c r="M269" s="51">
        <f t="shared" ref="M269:M270" si="193">L269*K269</f>
        <v>415.68799999999999</v>
      </c>
      <c r="N269" s="77">
        <f t="shared" ref="N269:N270" si="194">M269+I269</f>
        <v>1164.6880000000001</v>
      </c>
      <c r="O269" s="77"/>
      <c r="P269" s="85"/>
      <c r="Q269" s="5"/>
    </row>
    <row r="270" spans="1:17" ht="30">
      <c r="A270" s="24">
        <f>IF(F270&lt;&gt;"",1+MAX($A$6:A269),"")</f>
        <v>140</v>
      </c>
      <c r="B270" s="25"/>
      <c r="C270" s="46" t="s">
        <v>226</v>
      </c>
      <c r="D270" s="22">
        <v>36</v>
      </c>
      <c r="E270" s="60">
        <v>0</v>
      </c>
      <c r="F270" s="90">
        <f t="shared" si="186"/>
        <v>36</v>
      </c>
      <c r="G270" s="90" t="s">
        <v>34</v>
      </c>
      <c r="H270" s="92">
        <v>53.5</v>
      </c>
      <c r="I270" s="92">
        <f t="shared" si="188"/>
        <v>1926</v>
      </c>
      <c r="J270" s="64">
        <v>0.57099999999999995</v>
      </c>
      <c r="K270" s="70">
        <f t="shared" si="191"/>
        <v>52</v>
      </c>
      <c r="L270" s="91">
        <f t="shared" si="192"/>
        <v>20.555999999999997</v>
      </c>
      <c r="M270" s="51">
        <f t="shared" si="193"/>
        <v>1068.9119999999998</v>
      </c>
      <c r="N270" s="77">
        <f t="shared" si="194"/>
        <v>2994.9119999999998</v>
      </c>
      <c r="O270" s="77"/>
      <c r="P270" s="85"/>
      <c r="Q270" s="5"/>
    </row>
    <row r="271" spans="1:17" ht="15.75">
      <c r="A271" s="24" t="str">
        <f>IF(F271&lt;&gt;"",1+MAX($A$6:A270),"")</f>
        <v/>
      </c>
      <c r="B271" s="25"/>
      <c r="C271" s="46"/>
      <c r="D271" s="22"/>
      <c r="E271" s="60"/>
      <c r="F271" s="90"/>
      <c r="G271" s="90"/>
      <c r="H271" s="92"/>
      <c r="I271" s="92"/>
      <c r="J271" s="64"/>
      <c r="K271" s="70"/>
      <c r="L271" s="91"/>
      <c r="M271" s="51"/>
      <c r="N271" s="77"/>
      <c r="O271" s="77"/>
      <c r="P271" s="85"/>
      <c r="Q271" s="5"/>
    </row>
    <row r="272" spans="1:17" ht="15.75">
      <c r="A272" s="24" t="str">
        <f>IF(F272&lt;&gt;"",1+MAX($A$6:A271),"")</f>
        <v/>
      </c>
      <c r="B272" s="7"/>
      <c r="C272" s="45" t="s">
        <v>227</v>
      </c>
      <c r="D272" s="23"/>
      <c r="E272" s="26"/>
      <c r="F272" s="23"/>
      <c r="G272" s="22"/>
      <c r="H272" s="51"/>
      <c r="I272" s="22"/>
      <c r="J272" s="22"/>
      <c r="K272" s="69"/>
      <c r="L272" s="22"/>
      <c r="M272" s="33"/>
      <c r="N272" s="77"/>
      <c r="O272" s="77"/>
      <c r="P272" s="84"/>
    </row>
    <row r="273" spans="1:17" ht="15.75">
      <c r="A273" s="24">
        <f>IF(F273&lt;&gt;"",1+MAX($A$6:A272),"")</f>
        <v>141</v>
      </c>
      <c r="B273" s="25"/>
      <c r="C273" s="46" t="s">
        <v>228</v>
      </c>
      <c r="D273" s="22">
        <v>1</v>
      </c>
      <c r="E273" s="60">
        <v>0</v>
      </c>
      <c r="F273" s="90">
        <f t="shared" ref="F273" si="195">(1+E273)*D273</f>
        <v>1</v>
      </c>
      <c r="G273" s="90" t="s">
        <v>17</v>
      </c>
      <c r="H273" s="92">
        <v>1890</v>
      </c>
      <c r="I273" s="92">
        <f t="shared" ref="I273" si="196">F273*H273</f>
        <v>1890</v>
      </c>
      <c r="J273" s="64">
        <v>3.87</v>
      </c>
      <c r="K273" s="70">
        <f>$O$263</f>
        <v>52</v>
      </c>
      <c r="L273" s="91">
        <f t="shared" ref="L273" si="197">J273*F273</f>
        <v>3.87</v>
      </c>
      <c r="M273" s="51">
        <f t="shared" ref="M273" si="198">L273*K273</f>
        <v>201.24</v>
      </c>
      <c r="N273" s="77">
        <f t="shared" ref="N273" si="199">M273+I273</f>
        <v>2091.2399999999998</v>
      </c>
      <c r="O273" s="77"/>
      <c r="P273" s="85"/>
      <c r="Q273" s="5"/>
    </row>
    <row r="274" spans="1:17" ht="16.5" thickBot="1">
      <c r="A274" s="24"/>
      <c r="B274" s="25"/>
      <c r="C274" s="46"/>
      <c r="D274" s="22"/>
      <c r="E274" s="60"/>
      <c r="F274" s="90"/>
      <c r="G274" s="90"/>
      <c r="H274" s="92"/>
      <c r="I274" s="92"/>
      <c r="J274" s="64"/>
      <c r="K274" s="70"/>
      <c r="L274" s="91"/>
      <c r="M274" s="51"/>
      <c r="N274" s="77"/>
      <c r="O274" s="77"/>
      <c r="P274" s="85"/>
      <c r="Q274" s="5"/>
    </row>
    <row r="275" spans="1:17" s="40" customFormat="1" ht="16.5" thickBot="1">
      <c r="A275" s="41" t="str">
        <f>IF(F275&lt;&gt;"",1+MAX(#REF!),"")</f>
        <v/>
      </c>
      <c r="B275" s="42" t="s">
        <v>229</v>
      </c>
      <c r="C275" s="43" t="s">
        <v>230</v>
      </c>
      <c r="D275" s="44"/>
      <c r="E275" s="44"/>
      <c r="F275" s="44"/>
      <c r="G275" s="44"/>
      <c r="H275" s="50"/>
      <c r="I275" s="44"/>
      <c r="J275" s="44"/>
      <c r="K275" s="68"/>
      <c r="L275" s="44"/>
      <c r="M275" s="50"/>
      <c r="N275" s="68"/>
      <c r="O275" s="68"/>
      <c r="P275" s="83">
        <f>SUM(N277:N328)</f>
        <v>36806.034728000006</v>
      </c>
    </row>
    <row r="276" spans="1:17" ht="15" customHeight="1">
      <c r="A276" s="24" t="str">
        <f>IF(F276&lt;&gt;"",1+MAX($A$6:A275),"")</f>
        <v/>
      </c>
      <c r="B276" s="7"/>
      <c r="C276" s="28"/>
      <c r="D276" s="23"/>
      <c r="E276" s="26"/>
      <c r="F276" s="23"/>
      <c r="G276" s="22"/>
      <c r="H276" s="51"/>
      <c r="I276" s="22"/>
      <c r="J276" s="22"/>
      <c r="K276" s="69"/>
      <c r="L276" s="8"/>
      <c r="M276" s="61" t="s">
        <v>20</v>
      </c>
      <c r="N276" s="81"/>
      <c r="O276" s="76">
        <v>62</v>
      </c>
      <c r="P276" s="84"/>
    </row>
    <row r="277" spans="1:17" ht="15.75">
      <c r="A277" s="24" t="str">
        <f>IF(F277&lt;&gt;"",1+MAX($A$6:A276),"")</f>
        <v/>
      </c>
      <c r="B277" s="7"/>
      <c r="C277" s="45" t="s">
        <v>231</v>
      </c>
      <c r="D277" s="23"/>
      <c r="E277" s="26"/>
      <c r="F277" s="23"/>
      <c r="G277" s="22"/>
      <c r="H277" s="51"/>
      <c r="I277" s="22"/>
      <c r="J277" s="22"/>
      <c r="K277" s="69"/>
      <c r="L277" s="22"/>
      <c r="M277" s="33"/>
      <c r="N277" s="77"/>
      <c r="O277" s="77"/>
      <c r="P277" s="84"/>
    </row>
    <row r="278" spans="1:17" ht="15.75">
      <c r="A278" s="24" t="str">
        <f>IF(F278&lt;&gt;"",1+MAX($A$6:A277),"")</f>
        <v/>
      </c>
      <c r="B278" s="25"/>
      <c r="C278" s="97" t="s">
        <v>232</v>
      </c>
      <c r="D278" s="22"/>
      <c r="E278" s="60"/>
      <c r="F278" s="90"/>
      <c r="G278" s="90"/>
      <c r="H278" s="92"/>
      <c r="I278" s="92"/>
      <c r="J278" s="64"/>
      <c r="K278" s="70"/>
      <c r="L278" s="91"/>
      <c r="M278" s="51"/>
      <c r="N278" s="77"/>
      <c r="O278" s="77"/>
      <c r="P278" s="85"/>
      <c r="Q278" s="5"/>
    </row>
    <row r="279" spans="1:17" ht="15.75">
      <c r="A279" s="24">
        <f>IF(F279&lt;&gt;"",1+MAX($A$6:A278),"")</f>
        <v>142</v>
      </c>
      <c r="B279" s="25"/>
      <c r="C279" s="46" t="s">
        <v>233</v>
      </c>
      <c r="D279" s="22">
        <v>96</v>
      </c>
      <c r="E279" s="60">
        <v>0.1</v>
      </c>
      <c r="F279" s="90">
        <f t="shared" ref="F279:F283" si="200">(1+E279)*D279</f>
        <v>105.60000000000001</v>
      </c>
      <c r="G279" s="90" t="s">
        <v>16</v>
      </c>
      <c r="H279" s="92">
        <v>6.25</v>
      </c>
      <c r="I279" s="92">
        <f t="shared" ref="I279:I283" si="201">F279*H279</f>
        <v>660</v>
      </c>
      <c r="J279" s="64">
        <v>0.113</v>
      </c>
      <c r="K279" s="70">
        <f>$O$276</f>
        <v>62</v>
      </c>
      <c r="L279" s="91">
        <f t="shared" ref="L279:L283" si="202">J279*F279</f>
        <v>11.932800000000002</v>
      </c>
      <c r="M279" s="51">
        <f t="shared" ref="M279:M283" si="203">L279*K279</f>
        <v>739.83360000000016</v>
      </c>
      <c r="N279" s="77">
        <f t="shared" ref="N279:N283" si="204">M279+I279</f>
        <v>1399.8336000000002</v>
      </c>
      <c r="O279" s="77"/>
      <c r="P279" s="85"/>
      <c r="Q279" s="5"/>
    </row>
    <row r="280" spans="1:17" ht="15.75">
      <c r="A280" s="24">
        <f>IF(F280&lt;&gt;"",1+MAX($A$6:A279),"")</f>
        <v>143</v>
      </c>
      <c r="B280" s="25"/>
      <c r="C280" s="46" t="s">
        <v>234</v>
      </c>
      <c r="D280" s="22">
        <v>66</v>
      </c>
      <c r="E280" s="60">
        <v>0.1</v>
      </c>
      <c r="F280" s="90">
        <f t="shared" si="200"/>
        <v>72.600000000000009</v>
      </c>
      <c r="G280" s="90" t="s">
        <v>16</v>
      </c>
      <c r="H280" s="92">
        <v>6.45</v>
      </c>
      <c r="I280" s="92">
        <f t="shared" si="201"/>
        <v>468.2700000000001</v>
      </c>
      <c r="J280" s="64">
        <v>0.113</v>
      </c>
      <c r="K280" s="70">
        <f t="shared" ref="K280:K283" si="205">$O$276</f>
        <v>62</v>
      </c>
      <c r="L280" s="91">
        <f t="shared" si="202"/>
        <v>8.2038000000000011</v>
      </c>
      <c r="M280" s="51">
        <f t="shared" si="203"/>
        <v>508.63560000000007</v>
      </c>
      <c r="N280" s="77">
        <f t="shared" si="204"/>
        <v>976.90560000000016</v>
      </c>
      <c r="O280" s="77"/>
      <c r="P280" s="85"/>
      <c r="Q280" s="5"/>
    </row>
    <row r="281" spans="1:17" ht="15.75">
      <c r="A281" s="24">
        <f>IF(F281&lt;&gt;"",1+MAX($A$6:A280),"")</f>
        <v>144</v>
      </c>
      <c r="B281" s="25"/>
      <c r="C281" s="46" t="s">
        <v>235</v>
      </c>
      <c r="D281" s="22">
        <v>62.79</v>
      </c>
      <c r="E281" s="60">
        <v>0.1</v>
      </c>
      <c r="F281" s="90">
        <f t="shared" si="200"/>
        <v>69.069000000000003</v>
      </c>
      <c r="G281" s="90" t="s">
        <v>16</v>
      </c>
      <c r="H281" s="92">
        <v>6.05</v>
      </c>
      <c r="I281" s="92">
        <f t="shared" si="201"/>
        <v>417.86745000000002</v>
      </c>
      <c r="J281" s="64">
        <v>0.127</v>
      </c>
      <c r="K281" s="70">
        <f t="shared" si="205"/>
        <v>62</v>
      </c>
      <c r="L281" s="91">
        <f t="shared" si="202"/>
        <v>8.771763</v>
      </c>
      <c r="M281" s="51">
        <f t="shared" si="203"/>
        <v>543.84930599999996</v>
      </c>
      <c r="N281" s="77">
        <f t="shared" si="204"/>
        <v>961.71675600000003</v>
      </c>
      <c r="O281" s="77"/>
      <c r="P281" s="85"/>
      <c r="Q281" s="5"/>
    </row>
    <row r="282" spans="1:17" ht="15.75">
      <c r="A282" s="24">
        <f>IF(F282&lt;&gt;"",1+MAX($A$6:A281),"")</f>
        <v>145</v>
      </c>
      <c r="B282" s="25"/>
      <c r="C282" s="46" t="s">
        <v>236</v>
      </c>
      <c r="D282" s="22">
        <v>162</v>
      </c>
      <c r="E282" s="60">
        <v>0.1</v>
      </c>
      <c r="F282" s="90">
        <f t="shared" si="200"/>
        <v>178.20000000000002</v>
      </c>
      <c r="G282" s="90" t="s">
        <v>16</v>
      </c>
      <c r="H282" s="92">
        <v>6.45</v>
      </c>
      <c r="I282" s="92">
        <f t="shared" si="201"/>
        <v>1149.3900000000001</v>
      </c>
      <c r="J282" s="64">
        <v>0.113</v>
      </c>
      <c r="K282" s="70">
        <f t="shared" si="205"/>
        <v>62</v>
      </c>
      <c r="L282" s="91">
        <f t="shared" si="202"/>
        <v>20.136600000000001</v>
      </c>
      <c r="M282" s="51">
        <f t="shared" si="203"/>
        <v>1248.4692</v>
      </c>
      <c r="N282" s="77">
        <f t="shared" si="204"/>
        <v>2397.8591999999999</v>
      </c>
      <c r="O282" s="77"/>
      <c r="P282" s="85"/>
      <c r="Q282" s="5"/>
    </row>
    <row r="283" spans="1:17" ht="15.75">
      <c r="A283" s="24">
        <f>IF(F283&lt;&gt;"",1+MAX($A$6:A282),"")</f>
        <v>146</v>
      </c>
      <c r="B283" s="25"/>
      <c r="C283" s="46" t="s">
        <v>237</v>
      </c>
      <c r="D283" s="22">
        <v>23.73</v>
      </c>
      <c r="E283" s="60">
        <v>0.1</v>
      </c>
      <c r="F283" s="90">
        <f t="shared" si="200"/>
        <v>26.103000000000002</v>
      </c>
      <c r="G283" s="90" t="s">
        <v>16</v>
      </c>
      <c r="H283" s="92">
        <v>6.05</v>
      </c>
      <c r="I283" s="92">
        <f t="shared" si="201"/>
        <v>157.92314999999999</v>
      </c>
      <c r="J283" s="64">
        <v>0.127</v>
      </c>
      <c r="K283" s="70">
        <f t="shared" si="205"/>
        <v>62</v>
      </c>
      <c r="L283" s="91">
        <f t="shared" si="202"/>
        <v>3.3150810000000002</v>
      </c>
      <c r="M283" s="51">
        <f t="shared" si="203"/>
        <v>205.535022</v>
      </c>
      <c r="N283" s="77">
        <f t="shared" si="204"/>
        <v>363.45817199999999</v>
      </c>
      <c r="O283" s="77"/>
      <c r="P283" s="85"/>
      <c r="Q283" s="5"/>
    </row>
    <row r="284" spans="1:17" ht="15.75">
      <c r="A284" s="24" t="str">
        <f>IF(F284&lt;&gt;"",1+MAX($A$6:A283),"")</f>
        <v/>
      </c>
      <c r="B284" s="25"/>
      <c r="C284" s="46" t="s">
        <v>131</v>
      </c>
      <c r="D284" s="22"/>
      <c r="E284" s="60"/>
      <c r="F284" s="90"/>
      <c r="G284" s="90"/>
      <c r="H284" s="92"/>
      <c r="I284" s="92"/>
      <c r="J284" s="64"/>
      <c r="K284" s="70"/>
      <c r="L284" s="91"/>
      <c r="M284" s="51"/>
      <c r="N284" s="77"/>
      <c r="O284" s="77"/>
      <c r="P284" s="85"/>
      <c r="Q284" s="5"/>
    </row>
    <row r="285" spans="1:17" ht="15.75">
      <c r="A285" s="24" t="str">
        <f>IF(F285&lt;&gt;"",1+MAX($A$6:A284),"")</f>
        <v/>
      </c>
      <c r="B285" s="25"/>
      <c r="C285" s="97" t="s">
        <v>238</v>
      </c>
      <c r="D285" s="22"/>
      <c r="E285" s="60"/>
      <c r="F285" s="90"/>
      <c r="G285" s="90"/>
      <c r="H285" s="92"/>
      <c r="I285" s="92"/>
      <c r="J285" s="64"/>
      <c r="K285" s="70"/>
      <c r="L285" s="91"/>
      <c r="M285" s="51"/>
      <c r="N285" s="77"/>
      <c r="O285" s="77"/>
      <c r="P285" s="85"/>
      <c r="Q285" s="5"/>
    </row>
    <row r="286" spans="1:17" ht="15.75">
      <c r="A286" s="24">
        <f>IF(F286&lt;&gt;"",1+MAX($A$6:A285),"")</f>
        <v>147</v>
      </c>
      <c r="B286" s="25"/>
      <c r="C286" s="46" t="s">
        <v>239</v>
      </c>
      <c r="D286" s="22">
        <v>13</v>
      </c>
      <c r="E286" s="60">
        <v>0.1</v>
      </c>
      <c r="F286" s="90">
        <f t="shared" ref="F286:F288" si="206">(1+E286)*D286</f>
        <v>14.3</v>
      </c>
      <c r="G286" s="90" t="s">
        <v>16</v>
      </c>
      <c r="H286" s="92">
        <v>9.85</v>
      </c>
      <c r="I286" s="92">
        <f t="shared" ref="I286:I288" si="207">F286*H286</f>
        <v>140.85499999999999</v>
      </c>
      <c r="J286" s="64">
        <v>0.222</v>
      </c>
      <c r="K286" s="70">
        <f t="shared" ref="K286:K288" si="208">$O$276</f>
        <v>62</v>
      </c>
      <c r="L286" s="91">
        <f t="shared" ref="L286:L288" si="209">J286*F286</f>
        <v>3.1746000000000003</v>
      </c>
      <c r="M286" s="51">
        <f t="shared" ref="M286:M288" si="210">L286*K286</f>
        <v>196.82520000000002</v>
      </c>
      <c r="N286" s="77">
        <f t="shared" ref="N286:N288" si="211">M286+I286</f>
        <v>337.68020000000001</v>
      </c>
      <c r="O286" s="77"/>
      <c r="P286" s="85"/>
      <c r="Q286" s="5"/>
    </row>
    <row r="287" spans="1:17" ht="15.75">
      <c r="A287" s="24">
        <f>IF(F287&lt;&gt;"",1+MAX($A$6:A286),"")</f>
        <v>148</v>
      </c>
      <c r="B287" s="25"/>
      <c r="C287" s="46" t="s">
        <v>240</v>
      </c>
      <c r="D287" s="22">
        <v>76</v>
      </c>
      <c r="E287" s="60">
        <v>0.1</v>
      </c>
      <c r="F287" s="90">
        <f t="shared" si="206"/>
        <v>83.600000000000009</v>
      </c>
      <c r="G287" s="90" t="s">
        <v>16</v>
      </c>
      <c r="H287" s="92">
        <v>11.35</v>
      </c>
      <c r="I287" s="92">
        <f t="shared" si="207"/>
        <v>948.86</v>
      </c>
      <c r="J287" s="64">
        <v>0.27100000000000002</v>
      </c>
      <c r="K287" s="70">
        <f t="shared" si="208"/>
        <v>62</v>
      </c>
      <c r="L287" s="91">
        <f t="shared" si="209"/>
        <v>22.655600000000003</v>
      </c>
      <c r="M287" s="51">
        <f t="shared" si="210"/>
        <v>1404.6472000000001</v>
      </c>
      <c r="N287" s="77">
        <f t="shared" si="211"/>
        <v>2353.5072</v>
      </c>
      <c r="O287" s="77"/>
      <c r="P287" s="85"/>
      <c r="Q287" s="5"/>
    </row>
    <row r="288" spans="1:17" ht="15.75">
      <c r="A288" s="24">
        <f>IF(F288&lt;&gt;"",1+MAX($A$6:A287),"")</f>
        <v>149</v>
      </c>
      <c r="B288" s="25"/>
      <c r="C288" s="46" t="s">
        <v>241</v>
      </c>
      <c r="D288" s="22">
        <v>115</v>
      </c>
      <c r="E288" s="60">
        <v>0.1</v>
      </c>
      <c r="F288" s="90">
        <f t="shared" si="206"/>
        <v>126.50000000000001</v>
      </c>
      <c r="G288" s="90" t="s">
        <v>16</v>
      </c>
      <c r="H288" s="92">
        <v>13.1</v>
      </c>
      <c r="I288" s="92">
        <f t="shared" si="207"/>
        <v>1657.15</v>
      </c>
      <c r="J288" s="64">
        <v>0.30199999999999999</v>
      </c>
      <c r="K288" s="70">
        <f t="shared" si="208"/>
        <v>62</v>
      </c>
      <c r="L288" s="91">
        <f t="shared" si="209"/>
        <v>38.203000000000003</v>
      </c>
      <c r="M288" s="51">
        <f t="shared" si="210"/>
        <v>2368.5860000000002</v>
      </c>
      <c r="N288" s="77">
        <f t="shared" si="211"/>
        <v>4025.7360000000003</v>
      </c>
      <c r="O288" s="77"/>
      <c r="P288" s="85"/>
      <c r="Q288" s="5"/>
    </row>
    <row r="289" spans="1:17" ht="15.75">
      <c r="A289" s="24" t="str">
        <f>IF(F289&lt;&gt;"",1+MAX($A$6:A288),"")</f>
        <v/>
      </c>
      <c r="B289" s="25"/>
      <c r="C289" s="46" t="s">
        <v>131</v>
      </c>
      <c r="D289" s="22"/>
      <c r="E289" s="60"/>
      <c r="F289" s="90"/>
      <c r="G289" s="90"/>
      <c r="H289" s="92"/>
      <c r="I289" s="92"/>
      <c r="J289" s="64"/>
      <c r="K289" s="70"/>
      <c r="L289" s="91"/>
      <c r="M289" s="51"/>
      <c r="N289" s="77"/>
      <c r="O289" s="77"/>
      <c r="P289" s="85"/>
      <c r="Q289" s="5"/>
    </row>
    <row r="290" spans="1:17" ht="15.75">
      <c r="A290" s="24" t="str">
        <f>IF(F290&lt;&gt;"",1+MAX($A$6:A289),"")</f>
        <v/>
      </c>
      <c r="B290" s="7"/>
      <c r="C290" s="45" t="s">
        <v>242</v>
      </c>
      <c r="D290" s="23"/>
      <c r="E290" s="26"/>
      <c r="F290" s="23"/>
      <c r="G290" s="22"/>
      <c r="H290" s="51"/>
      <c r="I290" s="22"/>
      <c r="J290" s="22"/>
      <c r="K290" s="69"/>
      <c r="L290" s="22"/>
      <c r="M290" s="33"/>
      <c r="N290" s="77"/>
      <c r="O290" s="77"/>
      <c r="P290" s="84"/>
    </row>
    <row r="291" spans="1:17" ht="15.75">
      <c r="A291" s="24" t="str">
        <f>IF(F291&lt;&gt;"",1+MAX($A$6:A290),"")</f>
        <v/>
      </c>
      <c r="B291" s="25"/>
      <c r="C291" s="97" t="s">
        <v>243</v>
      </c>
      <c r="D291" s="22"/>
      <c r="E291" s="60"/>
      <c r="F291" s="90"/>
      <c r="G291" s="90"/>
      <c r="H291" s="92"/>
      <c r="I291" s="92"/>
      <c r="J291" s="64"/>
      <c r="K291" s="70"/>
      <c r="L291" s="91"/>
      <c r="M291" s="51"/>
      <c r="N291" s="77"/>
      <c r="O291" s="77"/>
      <c r="P291" s="85"/>
      <c r="Q291" s="5"/>
    </row>
    <row r="292" spans="1:17" ht="15.75">
      <c r="A292" s="24">
        <f>IF(F292&lt;&gt;"",1+MAX($A$6:A291),"")</f>
        <v>150</v>
      </c>
      <c r="B292" s="25"/>
      <c r="C292" s="46" t="s">
        <v>244</v>
      </c>
      <c r="D292" s="22">
        <v>2</v>
      </c>
      <c r="E292" s="60">
        <v>0</v>
      </c>
      <c r="F292" s="90">
        <f t="shared" ref="F292:F308" si="212">(1+E292)*D292</f>
        <v>2</v>
      </c>
      <c r="G292" s="90" t="s">
        <v>17</v>
      </c>
      <c r="H292" s="92">
        <v>63.5</v>
      </c>
      <c r="I292" s="92">
        <f t="shared" ref="I292:I308" si="213">F292*H292</f>
        <v>127</v>
      </c>
      <c r="J292" s="64">
        <v>0.21099999999999999</v>
      </c>
      <c r="K292" s="70">
        <f t="shared" ref="K292:K303" si="214">$O$276</f>
        <v>62</v>
      </c>
      <c r="L292" s="91">
        <f t="shared" ref="L292:L308" si="215">J292*F292</f>
        <v>0.42199999999999999</v>
      </c>
      <c r="M292" s="51">
        <f t="shared" ref="M292:M308" si="216">L292*K292</f>
        <v>26.163999999999998</v>
      </c>
      <c r="N292" s="77">
        <f t="shared" ref="N292:N308" si="217">M292+I292</f>
        <v>153.16399999999999</v>
      </c>
      <c r="O292" s="77"/>
      <c r="P292" s="85"/>
      <c r="Q292" s="5"/>
    </row>
    <row r="293" spans="1:17" ht="15.75">
      <c r="A293" s="24">
        <f>IF(F293&lt;&gt;"",1+MAX($A$6:A292),"")</f>
        <v>151</v>
      </c>
      <c r="B293" s="25"/>
      <c r="C293" s="46" t="s">
        <v>245</v>
      </c>
      <c r="D293" s="22">
        <v>2</v>
      </c>
      <c r="E293" s="60">
        <v>0</v>
      </c>
      <c r="F293" s="90">
        <f t="shared" si="212"/>
        <v>2</v>
      </c>
      <c r="G293" s="90" t="s">
        <v>17</v>
      </c>
      <c r="H293" s="92">
        <v>63.5</v>
      </c>
      <c r="I293" s="92">
        <f t="shared" si="213"/>
        <v>127</v>
      </c>
      <c r="J293" s="64">
        <v>0.21099999999999999</v>
      </c>
      <c r="K293" s="70">
        <f t="shared" si="214"/>
        <v>62</v>
      </c>
      <c r="L293" s="91">
        <f t="shared" si="215"/>
        <v>0.42199999999999999</v>
      </c>
      <c r="M293" s="51">
        <f t="shared" si="216"/>
        <v>26.163999999999998</v>
      </c>
      <c r="N293" s="77">
        <f t="shared" si="217"/>
        <v>153.16399999999999</v>
      </c>
      <c r="O293" s="77"/>
      <c r="P293" s="85"/>
      <c r="Q293" s="5"/>
    </row>
    <row r="294" spans="1:17" ht="15.75">
      <c r="A294" s="24">
        <f>IF(F294&lt;&gt;"",1+MAX($A$6:A293),"")</f>
        <v>152</v>
      </c>
      <c r="B294" s="25"/>
      <c r="C294" s="46" t="s">
        <v>246</v>
      </c>
      <c r="D294" s="22">
        <v>1</v>
      </c>
      <c r="E294" s="60">
        <v>0</v>
      </c>
      <c r="F294" s="90">
        <f t="shared" si="212"/>
        <v>1</v>
      </c>
      <c r="G294" s="90" t="s">
        <v>17</v>
      </c>
      <c r="H294" s="92">
        <v>82</v>
      </c>
      <c r="I294" s="92">
        <f t="shared" si="213"/>
        <v>82</v>
      </c>
      <c r="J294" s="64">
        <v>0.21099999999999999</v>
      </c>
      <c r="K294" s="70">
        <f t="shared" si="214"/>
        <v>62</v>
      </c>
      <c r="L294" s="91">
        <f t="shared" si="215"/>
        <v>0.21099999999999999</v>
      </c>
      <c r="M294" s="51">
        <f t="shared" si="216"/>
        <v>13.081999999999999</v>
      </c>
      <c r="N294" s="77">
        <f t="shared" si="217"/>
        <v>95.081999999999994</v>
      </c>
      <c r="O294" s="77"/>
      <c r="P294" s="85"/>
      <c r="Q294" s="5"/>
    </row>
    <row r="295" spans="1:17" ht="15.75">
      <c r="A295" s="24">
        <f>IF(F295&lt;&gt;"",1+MAX($A$6:A294),"")</f>
        <v>153</v>
      </c>
      <c r="B295" s="25"/>
      <c r="C295" s="46" t="s">
        <v>247</v>
      </c>
      <c r="D295" s="22">
        <v>1</v>
      </c>
      <c r="E295" s="60">
        <v>0</v>
      </c>
      <c r="F295" s="90">
        <f t="shared" si="212"/>
        <v>1</v>
      </c>
      <c r="G295" s="90" t="s">
        <v>17</v>
      </c>
      <c r="H295" s="92">
        <v>70</v>
      </c>
      <c r="I295" s="92">
        <f t="shared" si="213"/>
        <v>70</v>
      </c>
      <c r="J295" s="64">
        <v>0.16</v>
      </c>
      <c r="K295" s="70">
        <f t="shared" si="214"/>
        <v>62</v>
      </c>
      <c r="L295" s="91">
        <f t="shared" si="215"/>
        <v>0.16</v>
      </c>
      <c r="M295" s="51">
        <f t="shared" si="216"/>
        <v>9.92</v>
      </c>
      <c r="N295" s="77">
        <f t="shared" si="217"/>
        <v>79.92</v>
      </c>
      <c r="O295" s="77"/>
      <c r="P295" s="85"/>
      <c r="Q295" s="5"/>
    </row>
    <row r="296" spans="1:17" ht="15.75">
      <c r="A296" s="24">
        <f>IF(F296&lt;&gt;"",1+MAX($A$6:A295),"")</f>
        <v>154</v>
      </c>
      <c r="B296" s="25"/>
      <c r="C296" s="46" t="s">
        <v>248</v>
      </c>
      <c r="D296" s="22">
        <v>24</v>
      </c>
      <c r="E296" s="60">
        <v>0</v>
      </c>
      <c r="F296" s="90">
        <f t="shared" si="212"/>
        <v>24</v>
      </c>
      <c r="G296" s="90" t="s">
        <v>17</v>
      </c>
      <c r="H296" s="92">
        <v>70</v>
      </c>
      <c r="I296" s="92">
        <f t="shared" si="213"/>
        <v>1680</v>
      </c>
      <c r="J296" s="64">
        <v>0.16</v>
      </c>
      <c r="K296" s="70">
        <f t="shared" si="214"/>
        <v>62</v>
      </c>
      <c r="L296" s="91">
        <f t="shared" si="215"/>
        <v>3.84</v>
      </c>
      <c r="M296" s="51">
        <f t="shared" si="216"/>
        <v>238.07999999999998</v>
      </c>
      <c r="N296" s="77">
        <f t="shared" si="217"/>
        <v>1918.08</v>
      </c>
      <c r="O296" s="77"/>
      <c r="P296" s="85"/>
      <c r="Q296" s="5"/>
    </row>
    <row r="297" spans="1:17" ht="15.75">
      <c r="A297" s="24">
        <f>IF(F297&lt;&gt;"",1+MAX($A$6:A296),"")</f>
        <v>155</v>
      </c>
      <c r="B297" s="25"/>
      <c r="C297" s="46" t="s">
        <v>249</v>
      </c>
      <c r="D297" s="22">
        <v>7</v>
      </c>
      <c r="E297" s="60">
        <v>0</v>
      </c>
      <c r="F297" s="90">
        <f t="shared" si="212"/>
        <v>7</v>
      </c>
      <c r="G297" s="90" t="s">
        <v>17</v>
      </c>
      <c r="H297" s="92">
        <v>80</v>
      </c>
      <c r="I297" s="92">
        <f t="shared" si="213"/>
        <v>560</v>
      </c>
      <c r="J297" s="64">
        <v>0.21099999999999999</v>
      </c>
      <c r="K297" s="70">
        <f t="shared" si="214"/>
        <v>62</v>
      </c>
      <c r="L297" s="91">
        <f t="shared" si="215"/>
        <v>1.4769999999999999</v>
      </c>
      <c r="M297" s="51">
        <f t="shared" si="216"/>
        <v>91.573999999999998</v>
      </c>
      <c r="N297" s="77">
        <f t="shared" si="217"/>
        <v>651.57399999999996</v>
      </c>
      <c r="O297" s="77"/>
      <c r="P297" s="85"/>
      <c r="Q297" s="5"/>
    </row>
    <row r="298" spans="1:17" ht="15.75">
      <c r="A298" s="24">
        <f>IF(F298&lt;&gt;"",1+MAX($A$6:A297),"")</f>
        <v>156</v>
      </c>
      <c r="B298" s="25"/>
      <c r="C298" s="46" t="s">
        <v>250</v>
      </c>
      <c r="D298" s="22">
        <v>2</v>
      </c>
      <c r="E298" s="60">
        <v>0</v>
      </c>
      <c r="F298" s="90">
        <f t="shared" si="212"/>
        <v>2</v>
      </c>
      <c r="G298" s="90" t="s">
        <v>17</v>
      </c>
      <c r="H298" s="92">
        <v>77</v>
      </c>
      <c r="I298" s="92">
        <f t="shared" si="213"/>
        <v>154</v>
      </c>
      <c r="J298" s="64">
        <v>0.16</v>
      </c>
      <c r="K298" s="70">
        <f t="shared" si="214"/>
        <v>62</v>
      </c>
      <c r="L298" s="91">
        <f t="shared" si="215"/>
        <v>0.32</v>
      </c>
      <c r="M298" s="51">
        <f t="shared" si="216"/>
        <v>19.84</v>
      </c>
      <c r="N298" s="77">
        <f t="shared" si="217"/>
        <v>173.84</v>
      </c>
      <c r="O298" s="77"/>
      <c r="P298" s="85"/>
      <c r="Q298" s="5"/>
    </row>
    <row r="299" spans="1:17" ht="15.75">
      <c r="A299" s="24">
        <f>IF(F299&lt;&gt;"",1+MAX($A$6:A298),"")</f>
        <v>157</v>
      </c>
      <c r="B299" s="25"/>
      <c r="C299" s="46" t="s">
        <v>251</v>
      </c>
      <c r="D299" s="22">
        <v>2</v>
      </c>
      <c r="E299" s="60">
        <v>0</v>
      </c>
      <c r="F299" s="90">
        <f t="shared" si="212"/>
        <v>2</v>
      </c>
      <c r="G299" s="90" t="s">
        <v>17</v>
      </c>
      <c r="H299" s="92">
        <v>77</v>
      </c>
      <c r="I299" s="92">
        <f t="shared" si="213"/>
        <v>154</v>
      </c>
      <c r="J299" s="64">
        <v>0.16</v>
      </c>
      <c r="K299" s="70">
        <f t="shared" si="214"/>
        <v>62</v>
      </c>
      <c r="L299" s="91">
        <f t="shared" si="215"/>
        <v>0.32</v>
      </c>
      <c r="M299" s="51">
        <f t="shared" si="216"/>
        <v>19.84</v>
      </c>
      <c r="N299" s="77">
        <f t="shared" si="217"/>
        <v>173.84</v>
      </c>
      <c r="O299" s="77"/>
      <c r="P299" s="85"/>
      <c r="Q299" s="5"/>
    </row>
    <row r="300" spans="1:17" ht="15.75">
      <c r="A300" s="24">
        <f>IF(F300&lt;&gt;"",1+MAX($A$6:A299),"")</f>
        <v>158</v>
      </c>
      <c r="B300" s="25"/>
      <c r="C300" s="46" t="s">
        <v>252</v>
      </c>
      <c r="D300" s="22">
        <v>1</v>
      </c>
      <c r="E300" s="60">
        <v>0</v>
      </c>
      <c r="F300" s="90">
        <f t="shared" si="212"/>
        <v>1</v>
      </c>
      <c r="G300" s="90" t="s">
        <v>17</v>
      </c>
      <c r="H300" s="92">
        <v>82</v>
      </c>
      <c r="I300" s="92">
        <f t="shared" si="213"/>
        <v>82</v>
      </c>
      <c r="J300" s="64">
        <v>0.21099999999999999</v>
      </c>
      <c r="K300" s="70">
        <f t="shared" si="214"/>
        <v>62</v>
      </c>
      <c r="L300" s="91">
        <f t="shared" si="215"/>
        <v>0.21099999999999999</v>
      </c>
      <c r="M300" s="51">
        <f t="shared" si="216"/>
        <v>13.081999999999999</v>
      </c>
      <c r="N300" s="77">
        <f t="shared" si="217"/>
        <v>95.081999999999994</v>
      </c>
      <c r="O300" s="77"/>
      <c r="P300" s="85"/>
      <c r="Q300" s="5"/>
    </row>
    <row r="301" spans="1:17" ht="15.75">
      <c r="A301" s="24">
        <f>IF(F301&lt;&gt;"",1+MAX($A$6:A300),"")</f>
        <v>159</v>
      </c>
      <c r="B301" s="25"/>
      <c r="C301" s="46" t="s">
        <v>253</v>
      </c>
      <c r="D301" s="22">
        <v>3</v>
      </c>
      <c r="E301" s="60">
        <v>0</v>
      </c>
      <c r="F301" s="90">
        <f t="shared" si="212"/>
        <v>3</v>
      </c>
      <c r="G301" s="90" t="s">
        <v>17</v>
      </c>
      <c r="H301" s="92">
        <v>82</v>
      </c>
      <c r="I301" s="92">
        <f t="shared" si="213"/>
        <v>246</v>
      </c>
      <c r="J301" s="64">
        <v>0.21099999999999999</v>
      </c>
      <c r="K301" s="70">
        <f t="shared" si="214"/>
        <v>62</v>
      </c>
      <c r="L301" s="91">
        <f t="shared" si="215"/>
        <v>0.63300000000000001</v>
      </c>
      <c r="M301" s="51">
        <f t="shared" si="216"/>
        <v>39.246000000000002</v>
      </c>
      <c r="N301" s="77">
        <f t="shared" si="217"/>
        <v>285.24599999999998</v>
      </c>
      <c r="O301" s="77"/>
      <c r="P301" s="85"/>
      <c r="Q301" s="5"/>
    </row>
    <row r="302" spans="1:17" ht="15.75">
      <c r="A302" s="24">
        <f>IF(F302&lt;&gt;"",1+MAX($A$6:A301),"")</f>
        <v>160</v>
      </c>
      <c r="B302" s="25"/>
      <c r="C302" s="46" t="s">
        <v>254</v>
      </c>
      <c r="D302" s="22">
        <v>1</v>
      </c>
      <c r="E302" s="60">
        <v>0</v>
      </c>
      <c r="F302" s="90">
        <f t="shared" si="212"/>
        <v>1</v>
      </c>
      <c r="G302" s="90" t="s">
        <v>17</v>
      </c>
      <c r="H302" s="92">
        <v>82</v>
      </c>
      <c r="I302" s="92">
        <f t="shared" si="213"/>
        <v>82</v>
      </c>
      <c r="J302" s="64">
        <v>0.21099999999999999</v>
      </c>
      <c r="K302" s="70">
        <f t="shared" si="214"/>
        <v>62</v>
      </c>
      <c r="L302" s="91">
        <f t="shared" si="215"/>
        <v>0.21099999999999999</v>
      </c>
      <c r="M302" s="51">
        <f t="shared" si="216"/>
        <v>13.081999999999999</v>
      </c>
      <c r="N302" s="77">
        <f t="shared" si="217"/>
        <v>95.081999999999994</v>
      </c>
      <c r="O302" s="77"/>
      <c r="P302" s="85"/>
      <c r="Q302" s="5"/>
    </row>
    <row r="303" spans="1:17" ht="15.75">
      <c r="A303" s="24">
        <f>IF(F303&lt;&gt;"",1+MAX($A$6:A302),"")</f>
        <v>161</v>
      </c>
      <c r="B303" s="25"/>
      <c r="C303" s="46" t="s">
        <v>255</v>
      </c>
      <c r="D303" s="22">
        <v>1</v>
      </c>
      <c r="E303" s="60">
        <v>0</v>
      </c>
      <c r="F303" s="90">
        <f t="shared" si="212"/>
        <v>1</v>
      </c>
      <c r="G303" s="90" t="s">
        <v>17</v>
      </c>
      <c r="H303" s="92">
        <v>75</v>
      </c>
      <c r="I303" s="92">
        <f t="shared" si="213"/>
        <v>75</v>
      </c>
      <c r="J303" s="64">
        <v>0.21099999999999999</v>
      </c>
      <c r="K303" s="70">
        <f t="shared" si="214"/>
        <v>62</v>
      </c>
      <c r="L303" s="91">
        <f t="shared" si="215"/>
        <v>0.21099999999999999</v>
      </c>
      <c r="M303" s="51">
        <f t="shared" si="216"/>
        <v>13.081999999999999</v>
      </c>
      <c r="N303" s="77">
        <f t="shared" si="217"/>
        <v>88.081999999999994</v>
      </c>
      <c r="O303" s="77"/>
      <c r="P303" s="85"/>
      <c r="Q303" s="5"/>
    </row>
    <row r="304" spans="1:17" ht="15.75">
      <c r="A304" s="24" t="str">
        <f>IF(F304&lt;&gt;"",1+MAX($A$6:A303),"")</f>
        <v/>
      </c>
      <c r="B304" s="25"/>
      <c r="C304" s="46"/>
      <c r="D304" s="22"/>
      <c r="E304" s="60"/>
      <c r="F304" s="90"/>
      <c r="G304" s="90"/>
      <c r="H304" s="92"/>
      <c r="I304" s="92"/>
      <c r="J304" s="64"/>
      <c r="K304" s="70"/>
      <c r="L304" s="91"/>
      <c r="M304" s="51"/>
      <c r="N304" s="77"/>
      <c r="O304" s="77"/>
      <c r="P304" s="85"/>
      <c r="Q304" s="5"/>
    </row>
    <row r="305" spans="1:17" ht="15.75">
      <c r="A305" s="24" t="str">
        <f>IF(F305&lt;&gt;"",1+MAX($A$6:A304),"")</f>
        <v/>
      </c>
      <c r="B305" s="25"/>
      <c r="C305" s="97" t="s">
        <v>256</v>
      </c>
      <c r="D305" s="22"/>
      <c r="E305" s="60"/>
      <c r="F305" s="90"/>
      <c r="G305" s="90"/>
      <c r="H305" s="92"/>
      <c r="I305" s="92"/>
      <c r="J305" s="64"/>
      <c r="K305" s="70"/>
      <c r="L305" s="91"/>
      <c r="M305" s="51"/>
      <c r="N305" s="77"/>
      <c r="O305" s="77"/>
      <c r="P305" s="85"/>
      <c r="Q305" s="5"/>
    </row>
    <row r="306" spans="1:17" ht="15.75">
      <c r="A306" s="24">
        <f>IF(F306&lt;&gt;"",1+MAX($A$6:A305),"")</f>
        <v>162</v>
      </c>
      <c r="B306" s="25"/>
      <c r="C306" s="46" t="s">
        <v>257</v>
      </c>
      <c r="D306" s="22">
        <v>1</v>
      </c>
      <c r="E306" s="60">
        <v>0</v>
      </c>
      <c r="F306" s="90">
        <f t="shared" si="212"/>
        <v>1</v>
      </c>
      <c r="G306" s="90" t="s">
        <v>17</v>
      </c>
      <c r="H306" s="92">
        <v>41</v>
      </c>
      <c r="I306" s="92">
        <f t="shared" si="213"/>
        <v>41</v>
      </c>
      <c r="J306" s="64">
        <v>0.24199999999999999</v>
      </c>
      <c r="K306" s="70">
        <f t="shared" ref="K306:K318" si="218">$O$276</f>
        <v>62</v>
      </c>
      <c r="L306" s="91">
        <f t="shared" si="215"/>
        <v>0.24199999999999999</v>
      </c>
      <c r="M306" s="51">
        <f t="shared" si="216"/>
        <v>15.004</v>
      </c>
      <c r="N306" s="77">
        <f t="shared" si="217"/>
        <v>56.003999999999998</v>
      </c>
      <c r="O306" s="77"/>
      <c r="P306" s="85"/>
      <c r="Q306" s="5"/>
    </row>
    <row r="307" spans="1:17" ht="15.75">
      <c r="A307" s="24">
        <f>IF(F307&lt;&gt;"",1+MAX($A$6:A306),"")</f>
        <v>163</v>
      </c>
      <c r="B307" s="25"/>
      <c r="C307" s="46" t="s">
        <v>258</v>
      </c>
      <c r="D307" s="22">
        <v>27</v>
      </c>
      <c r="E307" s="60">
        <v>0</v>
      </c>
      <c r="F307" s="90">
        <f t="shared" si="212"/>
        <v>27</v>
      </c>
      <c r="G307" s="90" t="s">
        <v>17</v>
      </c>
      <c r="H307" s="92">
        <v>41</v>
      </c>
      <c r="I307" s="92">
        <f t="shared" si="213"/>
        <v>1107</v>
      </c>
      <c r="J307" s="64">
        <v>0.32</v>
      </c>
      <c r="K307" s="70">
        <f t="shared" si="218"/>
        <v>62</v>
      </c>
      <c r="L307" s="91">
        <f t="shared" si="215"/>
        <v>8.64</v>
      </c>
      <c r="M307" s="51">
        <f t="shared" si="216"/>
        <v>535.68000000000006</v>
      </c>
      <c r="N307" s="77">
        <f t="shared" si="217"/>
        <v>1642.68</v>
      </c>
      <c r="O307" s="77"/>
      <c r="P307" s="85"/>
      <c r="Q307" s="5"/>
    </row>
    <row r="308" spans="1:17" ht="15.75">
      <c r="A308" s="24">
        <f>IF(F308&lt;&gt;"",1+MAX($A$6:A307),"")</f>
        <v>164</v>
      </c>
      <c r="B308" s="25"/>
      <c r="C308" s="46" t="s">
        <v>259</v>
      </c>
      <c r="D308" s="22">
        <v>15</v>
      </c>
      <c r="E308" s="60">
        <v>0</v>
      </c>
      <c r="F308" s="90">
        <f t="shared" si="212"/>
        <v>15</v>
      </c>
      <c r="G308" s="90" t="s">
        <v>17</v>
      </c>
      <c r="H308" s="92">
        <v>41</v>
      </c>
      <c r="I308" s="92">
        <f t="shared" si="213"/>
        <v>615</v>
      </c>
      <c r="J308" s="64">
        <v>0.32</v>
      </c>
      <c r="K308" s="70">
        <f t="shared" si="218"/>
        <v>62</v>
      </c>
      <c r="L308" s="91">
        <f t="shared" si="215"/>
        <v>4.8</v>
      </c>
      <c r="M308" s="51">
        <f t="shared" si="216"/>
        <v>297.59999999999997</v>
      </c>
      <c r="N308" s="77">
        <f t="shared" si="217"/>
        <v>912.59999999999991</v>
      </c>
      <c r="O308" s="77"/>
      <c r="P308" s="85"/>
      <c r="Q308" s="5"/>
    </row>
    <row r="309" spans="1:17" ht="15.75">
      <c r="A309" s="24">
        <f>IF(F309&lt;&gt;"",1+MAX($A$6:A308),"")</f>
        <v>165</v>
      </c>
      <c r="B309" s="25"/>
      <c r="C309" s="46" t="s">
        <v>260</v>
      </c>
      <c r="D309" s="22">
        <v>1</v>
      </c>
      <c r="E309" s="60">
        <v>0</v>
      </c>
      <c r="F309" s="90">
        <f>(1+E309)*D309</f>
        <v>1</v>
      </c>
      <c r="G309" s="90" t="s">
        <v>17</v>
      </c>
      <c r="H309" s="92">
        <v>63.5</v>
      </c>
      <c r="I309" s="92">
        <f>F309*H309</f>
        <v>63.5</v>
      </c>
      <c r="J309" s="64">
        <v>0.47099999999999997</v>
      </c>
      <c r="K309" s="70">
        <f t="shared" si="218"/>
        <v>62</v>
      </c>
      <c r="L309" s="91">
        <f>J309*F309</f>
        <v>0.47099999999999997</v>
      </c>
      <c r="M309" s="51">
        <f>L309*K309</f>
        <v>29.201999999999998</v>
      </c>
      <c r="N309" s="77">
        <f>M309+I309</f>
        <v>92.701999999999998</v>
      </c>
      <c r="O309" s="77"/>
      <c r="P309" s="85"/>
      <c r="Q309" s="5"/>
    </row>
    <row r="310" spans="1:17" ht="15.75">
      <c r="A310" s="24">
        <f>IF(F310&lt;&gt;"",1+MAX($A$6:A309),"")</f>
        <v>166</v>
      </c>
      <c r="B310" s="25"/>
      <c r="C310" s="46" t="s">
        <v>261</v>
      </c>
      <c r="D310" s="22">
        <v>1</v>
      </c>
      <c r="E310" s="60">
        <v>0</v>
      </c>
      <c r="F310" s="90">
        <f>(1+E310)*D310</f>
        <v>1</v>
      </c>
      <c r="G310" s="90" t="s">
        <v>17</v>
      </c>
      <c r="H310" s="92">
        <v>63.5</v>
      </c>
      <c r="I310" s="92">
        <f t="shared" ref="I310:I318" si="219">F310*H310</f>
        <v>63.5</v>
      </c>
      <c r="J310" s="64">
        <v>0.47099999999999997</v>
      </c>
      <c r="K310" s="70">
        <f t="shared" si="218"/>
        <v>62</v>
      </c>
      <c r="L310" s="91">
        <f>J310*F310</f>
        <v>0.47099999999999997</v>
      </c>
      <c r="M310" s="51">
        <f>L310*K310</f>
        <v>29.201999999999998</v>
      </c>
      <c r="N310" s="77">
        <f>M310+I310</f>
        <v>92.701999999999998</v>
      </c>
      <c r="O310" s="77"/>
      <c r="P310" s="85"/>
      <c r="Q310" s="5"/>
    </row>
    <row r="311" spans="1:17" ht="15.75">
      <c r="A311" s="24">
        <f>IF(F311&lt;&gt;"",1+MAX($A$6:A310),"")</f>
        <v>167</v>
      </c>
      <c r="B311" s="25"/>
      <c r="C311" s="46" t="s">
        <v>262</v>
      </c>
      <c r="D311" s="22">
        <v>2</v>
      </c>
      <c r="E311" s="60">
        <v>0</v>
      </c>
      <c r="F311" s="90">
        <f t="shared" ref="F311:F318" si="220">(1+E311)*D311</f>
        <v>2</v>
      </c>
      <c r="G311" s="90" t="s">
        <v>17</v>
      </c>
      <c r="H311" s="92">
        <v>63.5</v>
      </c>
      <c r="I311" s="92">
        <f t="shared" si="219"/>
        <v>127</v>
      </c>
      <c r="J311" s="64">
        <v>0.47099999999999997</v>
      </c>
      <c r="K311" s="70">
        <f t="shared" si="218"/>
        <v>62</v>
      </c>
      <c r="L311" s="91">
        <f t="shared" ref="L311:L318" si="221">J311*F311</f>
        <v>0.94199999999999995</v>
      </c>
      <c r="M311" s="51">
        <f t="shared" ref="M311:M318" si="222">L311*K311</f>
        <v>58.403999999999996</v>
      </c>
      <c r="N311" s="77">
        <f t="shared" ref="N311:N318" si="223">M311+I311</f>
        <v>185.404</v>
      </c>
      <c r="O311" s="77"/>
      <c r="P311" s="85"/>
      <c r="Q311" s="5"/>
    </row>
    <row r="312" spans="1:17" ht="15.75">
      <c r="A312" s="24">
        <f>IF(F312&lt;&gt;"",1+MAX($A$6:A311),"")</f>
        <v>168</v>
      </c>
      <c r="B312" s="25"/>
      <c r="C312" s="46" t="s">
        <v>263</v>
      </c>
      <c r="D312" s="22">
        <v>1</v>
      </c>
      <c r="E312" s="60">
        <v>0</v>
      </c>
      <c r="F312" s="90">
        <f t="shared" si="220"/>
        <v>1</v>
      </c>
      <c r="G312" s="90" t="s">
        <v>17</v>
      </c>
      <c r="H312" s="92">
        <v>63.5</v>
      </c>
      <c r="I312" s="92">
        <f t="shared" si="219"/>
        <v>63.5</v>
      </c>
      <c r="J312" s="64">
        <v>0.47099999999999997</v>
      </c>
      <c r="K312" s="70">
        <f t="shared" si="218"/>
        <v>62</v>
      </c>
      <c r="L312" s="91">
        <f t="shared" si="221"/>
        <v>0.47099999999999997</v>
      </c>
      <c r="M312" s="51">
        <f t="shared" si="222"/>
        <v>29.201999999999998</v>
      </c>
      <c r="N312" s="77">
        <f t="shared" si="223"/>
        <v>92.701999999999998</v>
      </c>
      <c r="O312" s="77"/>
      <c r="P312" s="85"/>
      <c r="Q312" s="5"/>
    </row>
    <row r="313" spans="1:17" ht="15.75">
      <c r="A313" s="24">
        <f>IF(F313&lt;&gt;"",1+MAX($A$6:A312),"")</f>
        <v>169</v>
      </c>
      <c r="B313" s="25"/>
      <c r="C313" s="46" t="s">
        <v>264</v>
      </c>
      <c r="D313" s="22">
        <v>5</v>
      </c>
      <c r="E313" s="60">
        <v>0</v>
      </c>
      <c r="F313" s="90">
        <f t="shared" si="220"/>
        <v>5</v>
      </c>
      <c r="G313" s="90" t="s">
        <v>17</v>
      </c>
      <c r="H313" s="92">
        <v>72</v>
      </c>
      <c r="I313" s="92">
        <f t="shared" si="219"/>
        <v>360</v>
      </c>
      <c r="J313" s="64">
        <v>0.48499999999999999</v>
      </c>
      <c r="K313" s="70">
        <f t="shared" si="218"/>
        <v>62</v>
      </c>
      <c r="L313" s="91">
        <f t="shared" si="221"/>
        <v>2.4249999999999998</v>
      </c>
      <c r="M313" s="51">
        <f t="shared" si="222"/>
        <v>150.35</v>
      </c>
      <c r="N313" s="77">
        <f t="shared" si="223"/>
        <v>510.35</v>
      </c>
      <c r="O313" s="77"/>
      <c r="P313" s="85"/>
      <c r="Q313" s="5"/>
    </row>
    <row r="314" spans="1:17" ht="15.75">
      <c r="A314" s="24">
        <f>IF(F314&lt;&gt;"",1+MAX($A$6:A313),"")</f>
        <v>170</v>
      </c>
      <c r="B314" s="25"/>
      <c r="C314" s="46" t="s">
        <v>265</v>
      </c>
      <c r="D314" s="22">
        <v>4</v>
      </c>
      <c r="E314" s="60">
        <v>0</v>
      </c>
      <c r="F314" s="90">
        <f t="shared" si="220"/>
        <v>4</v>
      </c>
      <c r="G314" s="90" t="s">
        <v>17</v>
      </c>
      <c r="H314" s="92">
        <v>72</v>
      </c>
      <c r="I314" s="92">
        <f t="shared" si="219"/>
        <v>288</v>
      </c>
      <c r="J314" s="64">
        <v>0.48499999999999999</v>
      </c>
      <c r="K314" s="70">
        <f t="shared" si="218"/>
        <v>62</v>
      </c>
      <c r="L314" s="91">
        <f t="shared" si="221"/>
        <v>1.94</v>
      </c>
      <c r="M314" s="51">
        <f t="shared" si="222"/>
        <v>120.28</v>
      </c>
      <c r="N314" s="77">
        <f t="shared" si="223"/>
        <v>408.28</v>
      </c>
      <c r="O314" s="77"/>
      <c r="P314" s="85"/>
      <c r="Q314" s="5"/>
    </row>
    <row r="315" spans="1:17" ht="15.75">
      <c r="A315" s="24">
        <f>IF(F315&lt;&gt;"",1+MAX($A$6:A314),"")</f>
        <v>171</v>
      </c>
      <c r="B315" s="25"/>
      <c r="C315" s="46" t="s">
        <v>266</v>
      </c>
      <c r="D315" s="22">
        <v>1</v>
      </c>
      <c r="E315" s="60">
        <v>0</v>
      </c>
      <c r="F315" s="90">
        <f t="shared" si="220"/>
        <v>1</v>
      </c>
      <c r="G315" s="90" t="s">
        <v>17</v>
      </c>
      <c r="H315" s="92">
        <v>86.5</v>
      </c>
      <c r="I315" s="92">
        <f t="shared" si="219"/>
        <v>86.5</v>
      </c>
      <c r="J315" s="64">
        <v>0.72699999999999998</v>
      </c>
      <c r="K315" s="70">
        <f t="shared" si="218"/>
        <v>62</v>
      </c>
      <c r="L315" s="91">
        <f t="shared" si="221"/>
        <v>0.72699999999999998</v>
      </c>
      <c r="M315" s="51">
        <f t="shared" si="222"/>
        <v>45.073999999999998</v>
      </c>
      <c r="N315" s="77">
        <f t="shared" si="223"/>
        <v>131.57400000000001</v>
      </c>
      <c r="O315" s="77"/>
      <c r="P315" s="85"/>
      <c r="Q315" s="5"/>
    </row>
    <row r="316" spans="1:17" ht="15.75">
      <c r="A316" s="24">
        <f>IF(F316&lt;&gt;"",1+MAX($A$6:A315),"")</f>
        <v>172</v>
      </c>
      <c r="B316" s="25"/>
      <c r="C316" s="46" t="s">
        <v>267</v>
      </c>
      <c r="D316" s="22">
        <v>1</v>
      </c>
      <c r="E316" s="60">
        <v>0</v>
      </c>
      <c r="F316" s="90">
        <f t="shared" si="220"/>
        <v>1</v>
      </c>
      <c r="G316" s="90" t="s">
        <v>17</v>
      </c>
      <c r="H316" s="92">
        <v>86.5</v>
      </c>
      <c r="I316" s="92">
        <f t="shared" si="219"/>
        <v>86.5</v>
      </c>
      <c r="J316" s="64">
        <v>0.72699999999999998</v>
      </c>
      <c r="K316" s="70">
        <f t="shared" si="218"/>
        <v>62</v>
      </c>
      <c r="L316" s="91">
        <f t="shared" si="221"/>
        <v>0.72699999999999998</v>
      </c>
      <c r="M316" s="51">
        <f t="shared" si="222"/>
        <v>45.073999999999998</v>
      </c>
      <c r="N316" s="77">
        <f t="shared" si="223"/>
        <v>131.57400000000001</v>
      </c>
      <c r="O316" s="77"/>
      <c r="P316" s="85"/>
      <c r="Q316" s="5"/>
    </row>
    <row r="317" spans="1:17" ht="15.75">
      <c r="A317" s="24">
        <f>IF(F317&lt;&gt;"",1+MAX($A$6:A316),"")</f>
        <v>173</v>
      </c>
      <c r="B317" s="25"/>
      <c r="C317" s="46" t="s">
        <v>268</v>
      </c>
      <c r="D317" s="22">
        <v>5</v>
      </c>
      <c r="E317" s="60">
        <v>0</v>
      </c>
      <c r="F317" s="90">
        <f t="shared" si="220"/>
        <v>5</v>
      </c>
      <c r="G317" s="90" t="s">
        <v>17</v>
      </c>
      <c r="H317" s="92">
        <v>86.5</v>
      </c>
      <c r="I317" s="92">
        <f t="shared" si="219"/>
        <v>432.5</v>
      </c>
      <c r="J317" s="64">
        <v>0.72699999999999998</v>
      </c>
      <c r="K317" s="70">
        <f t="shared" si="218"/>
        <v>62</v>
      </c>
      <c r="L317" s="91">
        <f t="shared" si="221"/>
        <v>3.6349999999999998</v>
      </c>
      <c r="M317" s="51">
        <f t="shared" si="222"/>
        <v>225.36999999999998</v>
      </c>
      <c r="N317" s="77">
        <f t="shared" si="223"/>
        <v>657.87</v>
      </c>
      <c r="O317" s="77"/>
      <c r="P317" s="85"/>
      <c r="Q317" s="5"/>
    </row>
    <row r="318" spans="1:17" ht="15.75">
      <c r="A318" s="24">
        <f>IF(F318&lt;&gt;"",1+MAX($A$6:A317),"")</f>
        <v>174</v>
      </c>
      <c r="B318" s="25"/>
      <c r="C318" s="46" t="s">
        <v>269</v>
      </c>
      <c r="D318" s="22">
        <v>3</v>
      </c>
      <c r="E318" s="60">
        <v>0</v>
      </c>
      <c r="F318" s="90">
        <f t="shared" si="220"/>
        <v>3</v>
      </c>
      <c r="G318" s="90" t="s">
        <v>17</v>
      </c>
      <c r="H318" s="92">
        <v>86.5</v>
      </c>
      <c r="I318" s="92">
        <f t="shared" si="219"/>
        <v>259.5</v>
      </c>
      <c r="J318" s="64">
        <v>0.72699999999999998</v>
      </c>
      <c r="K318" s="70">
        <f t="shared" si="218"/>
        <v>62</v>
      </c>
      <c r="L318" s="91">
        <f t="shared" si="221"/>
        <v>2.181</v>
      </c>
      <c r="M318" s="51">
        <f t="shared" si="222"/>
        <v>135.22200000000001</v>
      </c>
      <c r="N318" s="77">
        <f t="shared" si="223"/>
        <v>394.72199999999998</v>
      </c>
      <c r="O318" s="77"/>
      <c r="P318" s="85"/>
      <c r="Q318" s="5"/>
    </row>
    <row r="319" spans="1:17" ht="15.75">
      <c r="A319" s="24" t="str">
        <f>IF(F319&lt;&gt;"",1+MAX($A$6:A318),"")</f>
        <v/>
      </c>
      <c r="B319" s="25"/>
      <c r="C319" s="46"/>
      <c r="D319" s="22"/>
      <c r="E319" s="60"/>
      <c r="F319" s="90"/>
      <c r="G319" s="90"/>
      <c r="H319" s="92"/>
      <c r="I319" s="92"/>
      <c r="J319" s="64"/>
      <c r="K319" s="70"/>
      <c r="L319" s="91"/>
      <c r="M319" s="51"/>
      <c r="N319" s="77"/>
      <c r="O319" s="77"/>
      <c r="P319" s="85"/>
      <c r="Q319" s="5"/>
    </row>
    <row r="320" spans="1:17" ht="15.75">
      <c r="A320" s="24" t="str">
        <f>IF(F320&lt;&gt;"",1+MAX($A$6:A319),"")</f>
        <v/>
      </c>
      <c r="B320" s="7"/>
      <c r="C320" s="45" t="s">
        <v>270</v>
      </c>
      <c r="D320" s="23"/>
      <c r="E320" s="26"/>
      <c r="F320" s="23"/>
      <c r="G320" s="22"/>
      <c r="H320" s="51"/>
      <c r="I320" s="22"/>
      <c r="J320" s="22"/>
      <c r="K320" s="69"/>
      <c r="L320" s="22"/>
      <c r="M320" s="33"/>
      <c r="N320" s="77"/>
      <c r="O320" s="77"/>
      <c r="P320" s="84"/>
    </row>
    <row r="321" spans="1:17" ht="15.75">
      <c r="A321" s="24">
        <f>IF(F321&lt;&gt;"",1+MAX($A$6:A320),"")</f>
        <v>175</v>
      </c>
      <c r="B321" s="25"/>
      <c r="C321" s="46" t="s">
        <v>271</v>
      </c>
      <c r="D321" s="22">
        <v>3</v>
      </c>
      <c r="E321" s="60">
        <v>0</v>
      </c>
      <c r="F321" s="90">
        <f t="shared" ref="F321:F327" si="224">(1+E321)*D321</f>
        <v>3</v>
      </c>
      <c r="G321" s="90" t="s">
        <v>17</v>
      </c>
      <c r="H321" s="92">
        <v>85.5</v>
      </c>
      <c r="I321" s="92">
        <f t="shared" ref="I321:I327" si="225">F321*H321</f>
        <v>256.5</v>
      </c>
      <c r="J321" s="64">
        <v>1</v>
      </c>
      <c r="K321" s="70">
        <f t="shared" ref="K321:K327" si="226">$O$276</f>
        <v>62</v>
      </c>
      <c r="L321" s="91">
        <f t="shared" ref="L321:L327" si="227">J321*F321</f>
        <v>3</v>
      </c>
      <c r="M321" s="51">
        <f t="shared" ref="M321:M327" si="228">L321*K321</f>
        <v>186</v>
      </c>
      <c r="N321" s="77">
        <f t="shared" ref="N321:N327" si="229">M321+I321</f>
        <v>442.5</v>
      </c>
      <c r="O321" s="77"/>
      <c r="P321" s="85"/>
      <c r="Q321" s="5"/>
    </row>
    <row r="322" spans="1:17" ht="15.75">
      <c r="A322" s="24">
        <f>IF(F322&lt;&gt;"",1+MAX($A$6:A321),"")</f>
        <v>176</v>
      </c>
      <c r="B322" s="25"/>
      <c r="C322" s="46" t="s">
        <v>272</v>
      </c>
      <c r="D322" s="22">
        <v>3</v>
      </c>
      <c r="E322" s="60">
        <v>0</v>
      </c>
      <c r="F322" s="90">
        <f t="shared" si="224"/>
        <v>3</v>
      </c>
      <c r="G322" s="90" t="s">
        <v>17</v>
      </c>
      <c r="H322" s="92">
        <v>251</v>
      </c>
      <c r="I322" s="92">
        <f t="shared" si="225"/>
        <v>753</v>
      </c>
      <c r="J322" s="64">
        <v>1</v>
      </c>
      <c r="K322" s="70">
        <f t="shared" si="226"/>
        <v>62</v>
      </c>
      <c r="L322" s="91">
        <f t="shared" si="227"/>
        <v>3</v>
      </c>
      <c r="M322" s="51">
        <f t="shared" si="228"/>
        <v>186</v>
      </c>
      <c r="N322" s="77">
        <f t="shared" si="229"/>
        <v>939</v>
      </c>
      <c r="O322" s="77"/>
      <c r="P322" s="85"/>
      <c r="Q322" s="5"/>
    </row>
    <row r="323" spans="1:17" ht="15.75">
      <c r="A323" s="24">
        <f>IF(F323&lt;&gt;"",1+MAX($A$6:A322),"")</f>
        <v>177</v>
      </c>
      <c r="B323" s="25"/>
      <c r="C323" s="46" t="s">
        <v>273</v>
      </c>
      <c r="D323" s="22">
        <v>3</v>
      </c>
      <c r="E323" s="60">
        <v>0</v>
      </c>
      <c r="F323" s="90">
        <f t="shared" si="224"/>
        <v>3</v>
      </c>
      <c r="G323" s="90" t="s">
        <v>17</v>
      </c>
      <c r="H323" s="92">
        <v>690</v>
      </c>
      <c r="I323" s="92">
        <f t="shared" si="225"/>
        <v>2070</v>
      </c>
      <c r="J323" s="64">
        <v>2</v>
      </c>
      <c r="K323" s="70">
        <f t="shared" si="226"/>
        <v>62</v>
      </c>
      <c r="L323" s="91">
        <f t="shared" si="227"/>
        <v>6</v>
      </c>
      <c r="M323" s="51">
        <f t="shared" si="228"/>
        <v>372</v>
      </c>
      <c r="N323" s="77">
        <f t="shared" si="229"/>
        <v>2442</v>
      </c>
      <c r="O323" s="77"/>
      <c r="P323" s="85"/>
      <c r="Q323" s="5"/>
    </row>
    <row r="324" spans="1:17" ht="15.75">
      <c r="A324" s="24">
        <f>IF(F324&lt;&gt;"",1+MAX($A$6:A323),"")</f>
        <v>178</v>
      </c>
      <c r="B324" s="25"/>
      <c r="C324" s="46" t="s">
        <v>274</v>
      </c>
      <c r="D324" s="22">
        <v>2</v>
      </c>
      <c r="E324" s="60">
        <v>0</v>
      </c>
      <c r="F324" s="90">
        <f t="shared" si="224"/>
        <v>2</v>
      </c>
      <c r="G324" s="90" t="s">
        <v>17</v>
      </c>
      <c r="H324" s="92">
        <v>615</v>
      </c>
      <c r="I324" s="92">
        <f t="shared" si="225"/>
        <v>1230</v>
      </c>
      <c r="J324" s="64">
        <v>2.8570000000000002</v>
      </c>
      <c r="K324" s="70">
        <f t="shared" si="226"/>
        <v>62</v>
      </c>
      <c r="L324" s="91">
        <f t="shared" si="227"/>
        <v>5.7140000000000004</v>
      </c>
      <c r="M324" s="51">
        <f t="shared" si="228"/>
        <v>354.26800000000003</v>
      </c>
      <c r="N324" s="77">
        <f t="shared" si="229"/>
        <v>1584.268</v>
      </c>
      <c r="O324" s="77"/>
      <c r="P324" s="85"/>
      <c r="Q324" s="5"/>
    </row>
    <row r="325" spans="1:17" ht="15.75">
      <c r="A325" s="24">
        <f>IF(F325&lt;&gt;"",1+MAX($A$6:A324),"")</f>
        <v>179</v>
      </c>
      <c r="B325" s="25"/>
      <c r="C325" s="46" t="s">
        <v>275</v>
      </c>
      <c r="D325" s="22">
        <v>1</v>
      </c>
      <c r="E325" s="60">
        <v>0</v>
      </c>
      <c r="F325" s="90">
        <f t="shared" si="224"/>
        <v>1</v>
      </c>
      <c r="G325" s="90" t="s">
        <v>17</v>
      </c>
      <c r="H325" s="92">
        <v>645</v>
      </c>
      <c r="I325" s="92">
        <f t="shared" si="225"/>
        <v>645</v>
      </c>
      <c r="J325" s="64">
        <v>2.8570000000000002</v>
      </c>
      <c r="K325" s="70">
        <f t="shared" si="226"/>
        <v>62</v>
      </c>
      <c r="L325" s="91">
        <f t="shared" si="227"/>
        <v>2.8570000000000002</v>
      </c>
      <c r="M325" s="51">
        <f t="shared" si="228"/>
        <v>177.13400000000001</v>
      </c>
      <c r="N325" s="77">
        <f t="shared" si="229"/>
        <v>822.13400000000001</v>
      </c>
      <c r="O325" s="77"/>
      <c r="P325" s="85"/>
      <c r="Q325" s="5"/>
    </row>
    <row r="326" spans="1:17" ht="15.75">
      <c r="A326" s="24">
        <f>IF(F326&lt;&gt;"",1+MAX($A$6:A325),"")</f>
        <v>180</v>
      </c>
      <c r="B326" s="25"/>
      <c r="C326" s="46" t="s">
        <v>276</v>
      </c>
      <c r="D326" s="22">
        <v>2</v>
      </c>
      <c r="E326" s="60">
        <v>0</v>
      </c>
      <c r="F326" s="90">
        <f t="shared" si="224"/>
        <v>2</v>
      </c>
      <c r="G326" s="90" t="s">
        <v>17</v>
      </c>
      <c r="H326" s="92">
        <v>1025</v>
      </c>
      <c r="I326" s="92">
        <f t="shared" si="225"/>
        <v>2050</v>
      </c>
      <c r="J326" s="64">
        <v>2.7589999999999999</v>
      </c>
      <c r="K326" s="70">
        <f t="shared" si="226"/>
        <v>62</v>
      </c>
      <c r="L326" s="91">
        <f t="shared" si="227"/>
        <v>5.5179999999999998</v>
      </c>
      <c r="M326" s="51">
        <f t="shared" si="228"/>
        <v>342.11599999999999</v>
      </c>
      <c r="N326" s="77">
        <f t="shared" si="229"/>
        <v>2392.116</v>
      </c>
      <c r="O326" s="77"/>
      <c r="P326" s="85"/>
      <c r="Q326" s="5"/>
    </row>
    <row r="327" spans="1:17" ht="15.75">
      <c r="A327" s="24">
        <f>IF(F327&lt;&gt;"",1+MAX($A$6:A326),"")</f>
        <v>181</v>
      </c>
      <c r="B327" s="25"/>
      <c r="C327" s="46" t="s">
        <v>277</v>
      </c>
      <c r="D327" s="22">
        <v>2</v>
      </c>
      <c r="E327" s="60">
        <v>0</v>
      </c>
      <c r="F327" s="90">
        <f t="shared" si="224"/>
        <v>2</v>
      </c>
      <c r="G327" s="90" t="s">
        <v>17</v>
      </c>
      <c r="H327" s="92">
        <v>2800</v>
      </c>
      <c r="I327" s="92">
        <f t="shared" si="225"/>
        <v>5600</v>
      </c>
      <c r="J327" s="64">
        <v>4</v>
      </c>
      <c r="K327" s="70">
        <f t="shared" si="226"/>
        <v>62</v>
      </c>
      <c r="L327" s="91">
        <f t="shared" si="227"/>
        <v>8</v>
      </c>
      <c r="M327" s="51">
        <f t="shared" si="228"/>
        <v>496</v>
      </c>
      <c r="N327" s="77">
        <f t="shared" si="229"/>
        <v>6096</v>
      </c>
      <c r="O327" s="77"/>
      <c r="P327" s="85"/>
      <c r="Q327" s="5"/>
    </row>
    <row r="328" spans="1:17" ht="16.5" thickBot="1">
      <c r="A328" s="24"/>
      <c r="B328" s="25"/>
      <c r="C328" s="46"/>
      <c r="D328" s="22"/>
      <c r="E328" s="60"/>
      <c r="F328" s="90"/>
      <c r="G328" s="90"/>
      <c r="H328" s="92"/>
      <c r="I328" s="92"/>
      <c r="J328" s="64"/>
      <c r="K328" s="70"/>
      <c r="L328" s="91"/>
      <c r="M328" s="51"/>
      <c r="N328" s="77"/>
      <c r="O328" s="77"/>
      <c r="P328" s="85"/>
      <c r="Q328" s="5"/>
    </row>
    <row r="329" spans="1:17" s="40" customFormat="1" ht="16.5" thickBot="1">
      <c r="A329" s="41" t="str">
        <f>IF(F329&lt;&gt;"",1+MAX(#REF!),"")</f>
        <v/>
      </c>
      <c r="B329" s="42" t="s">
        <v>278</v>
      </c>
      <c r="C329" s="98" t="s">
        <v>279</v>
      </c>
      <c r="D329" s="44"/>
      <c r="E329" s="44"/>
      <c r="F329" s="44"/>
      <c r="G329" s="44"/>
      <c r="H329" s="50"/>
      <c r="I329" s="44"/>
      <c r="J329" s="44"/>
      <c r="K329" s="68"/>
      <c r="L329" s="44"/>
      <c r="M329" s="50"/>
      <c r="N329" s="68"/>
      <c r="O329" s="68"/>
      <c r="P329" s="83">
        <f>SUM(N331:N381)</f>
        <v>17116.588754650002</v>
      </c>
    </row>
    <row r="330" spans="1:17" ht="15" customHeight="1">
      <c r="A330" s="24" t="str">
        <f>IF(F330&lt;&gt;"",1+MAX($A$6:A329),"")</f>
        <v/>
      </c>
      <c r="B330" s="7"/>
      <c r="C330" s="28"/>
      <c r="D330" s="23"/>
      <c r="E330" s="26"/>
      <c r="F330" s="23"/>
      <c r="G330" s="22"/>
      <c r="H330" s="51"/>
      <c r="I330" s="22"/>
      <c r="J330" s="22"/>
      <c r="K330" s="69"/>
      <c r="L330" s="8"/>
      <c r="M330" s="61" t="s">
        <v>20</v>
      </c>
      <c r="N330" s="81"/>
      <c r="O330" s="76">
        <v>62</v>
      </c>
      <c r="P330" s="84"/>
    </row>
    <row r="331" spans="1:17" ht="15.75">
      <c r="A331" s="24" t="str">
        <f>IF(F331&lt;&gt;"",1+MAX($A$6:A330),"")</f>
        <v/>
      </c>
      <c r="B331" s="7"/>
      <c r="C331" s="45" t="s">
        <v>280</v>
      </c>
      <c r="D331" s="23"/>
      <c r="E331" s="26"/>
      <c r="F331" s="23"/>
      <c r="G331" s="22"/>
      <c r="H331" s="51"/>
      <c r="I331" s="22"/>
      <c r="J331" s="22"/>
      <c r="K331" s="69"/>
      <c r="L331" s="22"/>
      <c r="M331" s="33"/>
      <c r="N331" s="77"/>
      <c r="O331" s="77"/>
      <c r="P331" s="84"/>
    </row>
    <row r="332" spans="1:17" ht="15.75">
      <c r="A332" s="24">
        <f>IF(F332&lt;&gt;"",1+MAX($A$6:A331),"")</f>
        <v>182</v>
      </c>
      <c r="B332" s="25"/>
      <c r="C332" s="46" t="s">
        <v>281</v>
      </c>
      <c r="D332" s="22">
        <v>15</v>
      </c>
      <c r="E332" s="60">
        <v>0.1</v>
      </c>
      <c r="F332" s="90">
        <f t="shared" ref="F332:F338" si="230">(1+E332)*D332</f>
        <v>16.5</v>
      </c>
      <c r="G332" s="90" t="s">
        <v>16</v>
      </c>
      <c r="H332" s="92">
        <v>2.83</v>
      </c>
      <c r="I332" s="92">
        <f t="shared" ref="I332:I338" si="231">F332*H332</f>
        <v>46.695</v>
      </c>
      <c r="J332" s="64">
        <v>4.7E-2</v>
      </c>
      <c r="K332" s="70">
        <f>$O$330</f>
        <v>62</v>
      </c>
      <c r="L332" s="91">
        <f t="shared" ref="L332:L338" si="232">J332*F332</f>
        <v>0.77549999999999997</v>
      </c>
      <c r="M332" s="51">
        <f t="shared" ref="M332:M338" si="233">L332*K332</f>
        <v>48.080999999999996</v>
      </c>
      <c r="N332" s="77">
        <f t="shared" ref="N332:N338" si="234">M332+I332</f>
        <v>94.775999999999996</v>
      </c>
      <c r="O332" s="77"/>
      <c r="P332" s="85"/>
      <c r="Q332" s="5"/>
    </row>
    <row r="333" spans="1:17" ht="15.75">
      <c r="A333" s="24">
        <f>IF(F333&lt;&gt;"",1+MAX($A$6:A332),"")</f>
        <v>183</v>
      </c>
      <c r="B333" s="25"/>
      <c r="C333" s="46" t="s">
        <v>282</v>
      </c>
      <c r="D333" s="22">
        <v>28.741689999999998</v>
      </c>
      <c r="E333" s="60">
        <v>0.1</v>
      </c>
      <c r="F333" s="90">
        <f t="shared" si="230"/>
        <v>31.615859</v>
      </c>
      <c r="G333" s="90" t="s">
        <v>16</v>
      </c>
      <c r="H333" s="92">
        <v>3.14</v>
      </c>
      <c r="I333" s="92">
        <f t="shared" si="231"/>
        <v>99.273797260000009</v>
      </c>
      <c r="J333" s="64">
        <v>6.2E-2</v>
      </c>
      <c r="K333" s="70">
        <f t="shared" ref="K333:K338" si="235">$O$330</f>
        <v>62</v>
      </c>
      <c r="L333" s="91">
        <f t="shared" si="232"/>
        <v>1.960183258</v>
      </c>
      <c r="M333" s="51">
        <f t="shared" si="233"/>
        <v>121.531361996</v>
      </c>
      <c r="N333" s="77">
        <f t="shared" si="234"/>
        <v>220.80515925600002</v>
      </c>
      <c r="O333" s="77"/>
      <c r="P333" s="85"/>
      <c r="Q333" s="5"/>
    </row>
    <row r="334" spans="1:17" ht="15.75">
      <c r="A334" s="24">
        <f>IF(F334&lt;&gt;"",1+MAX($A$6:A333),"")</f>
        <v>184</v>
      </c>
      <c r="B334" s="25"/>
      <c r="C334" s="46" t="s">
        <v>283</v>
      </c>
      <c r="D334" s="22">
        <v>39.307960000000001</v>
      </c>
      <c r="E334" s="60">
        <v>0.1</v>
      </c>
      <c r="F334" s="90">
        <f t="shared" si="230"/>
        <v>43.238756000000002</v>
      </c>
      <c r="G334" s="90" t="s">
        <v>16</v>
      </c>
      <c r="H334" s="92">
        <v>3.59</v>
      </c>
      <c r="I334" s="92">
        <f t="shared" si="231"/>
        <v>155.22713404000001</v>
      </c>
      <c r="J334" s="64">
        <v>7.2999999999999995E-2</v>
      </c>
      <c r="K334" s="70">
        <f t="shared" si="235"/>
        <v>62</v>
      </c>
      <c r="L334" s="91">
        <f t="shared" si="232"/>
        <v>3.1564291880000002</v>
      </c>
      <c r="M334" s="51">
        <f t="shared" si="233"/>
        <v>195.698609656</v>
      </c>
      <c r="N334" s="77">
        <f t="shared" si="234"/>
        <v>350.92574369600004</v>
      </c>
      <c r="O334" s="77"/>
      <c r="P334" s="85"/>
      <c r="Q334" s="5"/>
    </row>
    <row r="335" spans="1:17" ht="15.75">
      <c r="A335" s="24">
        <f>IF(F335&lt;&gt;"",1+MAX($A$6:A334),"")</f>
        <v>185</v>
      </c>
      <c r="B335" s="25"/>
      <c r="C335" s="46" t="s">
        <v>284</v>
      </c>
      <c r="D335" s="22">
        <v>39.903149999999997</v>
      </c>
      <c r="E335" s="60">
        <v>0.1</v>
      </c>
      <c r="F335" s="90">
        <f t="shared" si="230"/>
        <v>43.893464999999999</v>
      </c>
      <c r="G335" s="90" t="s">
        <v>16</v>
      </c>
      <c r="H335" s="92">
        <v>3.96</v>
      </c>
      <c r="I335" s="92">
        <f t="shared" si="231"/>
        <v>173.8181214</v>
      </c>
      <c r="J335" s="64">
        <v>8.8999999999999996E-2</v>
      </c>
      <c r="K335" s="70">
        <f t="shared" si="235"/>
        <v>62</v>
      </c>
      <c r="L335" s="91">
        <f t="shared" si="232"/>
        <v>3.9065183849999996</v>
      </c>
      <c r="M335" s="51">
        <f t="shared" si="233"/>
        <v>242.20413986999998</v>
      </c>
      <c r="N335" s="77">
        <f t="shared" si="234"/>
        <v>416.02226126999994</v>
      </c>
      <c r="O335" s="77"/>
      <c r="P335" s="85"/>
      <c r="Q335" s="5"/>
    </row>
    <row r="336" spans="1:17" ht="15.75">
      <c r="A336" s="24">
        <f>IF(F336&lt;&gt;"",1+MAX($A$6:A335),"")</f>
        <v>186</v>
      </c>
      <c r="B336" s="25"/>
      <c r="C336" s="46" t="s">
        <v>285</v>
      </c>
      <c r="D336" s="22">
        <v>28.242460000000001</v>
      </c>
      <c r="E336" s="60">
        <v>0.1</v>
      </c>
      <c r="F336" s="90">
        <f t="shared" si="230"/>
        <v>31.066706000000003</v>
      </c>
      <c r="G336" s="90" t="s">
        <v>16</v>
      </c>
      <c r="H336" s="92">
        <v>4.59</v>
      </c>
      <c r="I336" s="92">
        <f t="shared" si="231"/>
        <v>142.59618054000001</v>
      </c>
      <c r="J336" s="64">
        <v>0.114</v>
      </c>
      <c r="K336" s="70">
        <f t="shared" si="235"/>
        <v>62</v>
      </c>
      <c r="L336" s="91">
        <f t="shared" si="232"/>
        <v>3.5416044840000005</v>
      </c>
      <c r="M336" s="51">
        <f t="shared" si="233"/>
        <v>219.57947800800002</v>
      </c>
      <c r="N336" s="77">
        <f t="shared" si="234"/>
        <v>362.175658548</v>
      </c>
      <c r="O336" s="77"/>
      <c r="P336" s="85"/>
      <c r="Q336" s="5"/>
    </row>
    <row r="337" spans="1:17" ht="15.75">
      <c r="A337" s="24">
        <f>IF(F337&lt;&gt;"",1+MAX($A$6:A336),"")</f>
        <v>187</v>
      </c>
      <c r="B337" s="25"/>
      <c r="C337" s="46" t="s">
        <v>286</v>
      </c>
      <c r="D337" s="22">
        <v>16.467390000000002</v>
      </c>
      <c r="E337" s="60">
        <v>0.1</v>
      </c>
      <c r="F337" s="90">
        <f t="shared" si="230"/>
        <v>18.114129000000002</v>
      </c>
      <c r="G337" s="90" t="s">
        <v>16</v>
      </c>
      <c r="H337" s="92">
        <v>5.55</v>
      </c>
      <c r="I337" s="92">
        <f t="shared" si="231"/>
        <v>100.53341595000001</v>
      </c>
      <c r="J337" s="64">
        <v>0.16</v>
      </c>
      <c r="K337" s="70">
        <f t="shared" si="235"/>
        <v>62</v>
      </c>
      <c r="L337" s="91">
        <f t="shared" si="232"/>
        <v>2.8982606400000002</v>
      </c>
      <c r="M337" s="51">
        <f t="shared" si="233"/>
        <v>179.69215968</v>
      </c>
      <c r="N337" s="77">
        <f t="shared" si="234"/>
        <v>280.22557562999998</v>
      </c>
      <c r="O337" s="77"/>
      <c r="P337" s="85"/>
      <c r="Q337" s="5"/>
    </row>
    <row r="338" spans="1:17" ht="15.75">
      <c r="A338" s="24">
        <f>IF(F338&lt;&gt;"",1+MAX($A$6:A337),"")</f>
        <v>188</v>
      </c>
      <c r="B338" s="25"/>
      <c r="C338" s="46" t="s">
        <v>287</v>
      </c>
      <c r="D338" s="22">
        <v>5.2687499999999998</v>
      </c>
      <c r="E338" s="60">
        <v>0.1</v>
      </c>
      <c r="F338" s="90">
        <f t="shared" si="230"/>
        <v>5.7956250000000002</v>
      </c>
      <c r="G338" s="90" t="s">
        <v>16</v>
      </c>
      <c r="H338" s="92">
        <v>6.75</v>
      </c>
      <c r="I338" s="92">
        <f t="shared" si="231"/>
        <v>39.120468750000001</v>
      </c>
      <c r="J338" s="64">
        <v>0.17</v>
      </c>
      <c r="K338" s="70">
        <f t="shared" si="235"/>
        <v>62</v>
      </c>
      <c r="L338" s="91">
        <f t="shared" si="232"/>
        <v>0.98525625000000017</v>
      </c>
      <c r="M338" s="51">
        <f t="shared" si="233"/>
        <v>61.085887500000013</v>
      </c>
      <c r="N338" s="77">
        <f t="shared" si="234"/>
        <v>100.20635625000001</v>
      </c>
      <c r="O338" s="77"/>
      <c r="P338" s="85"/>
      <c r="Q338" s="5"/>
    </row>
    <row r="339" spans="1:17" ht="15.75">
      <c r="A339" s="24" t="str">
        <f>IF(F339&lt;&gt;"",1+MAX($A$6:A338),"")</f>
        <v/>
      </c>
      <c r="B339" s="25"/>
      <c r="C339" s="46"/>
      <c r="D339" s="22"/>
      <c r="E339" s="60"/>
      <c r="F339" s="90"/>
      <c r="G339" s="90"/>
      <c r="H339" s="92"/>
      <c r="I339" s="92"/>
      <c r="J339" s="64"/>
      <c r="K339" s="70"/>
      <c r="L339" s="91"/>
      <c r="M339" s="51"/>
      <c r="N339" s="77"/>
      <c r="O339" s="77"/>
      <c r="P339" s="85"/>
      <c r="Q339" s="5"/>
    </row>
    <row r="340" spans="1:17" ht="15.75">
      <c r="A340" s="24" t="str">
        <f>IF(F340&lt;&gt;"",1+MAX($A$6:A339),"")</f>
        <v/>
      </c>
      <c r="B340" s="7"/>
      <c r="C340" s="45" t="s">
        <v>288</v>
      </c>
      <c r="D340" s="23"/>
      <c r="E340" s="26"/>
      <c r="F340" s="23"/>
      <c r="G340" s="22"/>
      <c r="H340" s="51"/>
      <c r="I340" s="22"/>
      <c r="J340" s="22"/>
      <c r="K340" s="69"/>
      <c r="L340" s="22"/>
      <c r="M340" s="33"/>
      <c r="N340" s="77"/>
      <c r="O340" s="77"/>
      <c r="P340" s="84"/>
    </row>
    <row r="341" spans="1:17" ht="15.75">
      <c r="A341" s="24">
        <f>IF(F341&lt;&gt;"",1+MAX($A$6:A340),"")</f>
        <v>189</v>
      </c>
      <c r="B341" s="25"/>
      <c r="C341" s="46" t="s">
        <v>289</v>
      </c>
      <c r="D341" s="22">
        <v>1</v>
      </c>
      <c r="E341" s="60">
        <v>0</v>
      </c>
      <c r="F341" s="90">
        <f t="shared" ref="F341:F348" si="236">(1+E341)*D341</f>
        <v>1</v>
      </c>
      <c r="G341" s="90" t="s">
        <v>17</v>
      </c>
      <c r="H341" s="92">
        <v>45</v>
      </c>
      <c r="I341" s="92">
        <f t="shared" ref="I341:I348" si="237">F341*H341</f>
        <v>45</v>
      </c>
      <c r="J341" s="64">
        <v>0.4</v>
      </c>
      <c r="K341" s="70">
        <f t="shared" ref="K341:K348" si="238">$O$330</f>
        <v>62</v>
      </c>
      <c r="L341" s="91">
        <f t="shared" ref="L341:L348" si="239">J341*F341</f>
        <v>0.4</v>
      </c>
      <c r="M341" s="51">
        <f t="shared" ref="M341:M348" si="240">L341*K341</f>
        <v>24.8</v>
      </c>
      <c r="N341" s="77">
        <f t="shared" ref="N341:N348" si="241">M341+I341</f>
        <v>69.8</v>
      </c>
      <c r="O341" s="77"/>
      <c r="P341" s="85"/>
      <c r="Q341" s="5"/>
    </row>
    <row r="342" spans="1:17" ht="15.75">
      <c r="A342" s="24">
        <f>IF(F342&lt;&gt;"",1+MAX($A$6:A341),"")</f>
        <v>190</v>
      </c>
      <c r="B342" s="25"/>
      <c r="C342" s="46" t="s">
        <v>290</v>
      </c>
      <c r="D342" s="22">
        <v>1</v>
      </c>
      <c r="E342" s="60">
        <v>0</v>
      </c>
      <c r="F342" s="90">
        <f t="shared" si="236"/>
        <v>1</v>
      </c>
      <c r="G342" s="90" t="s">
        <v>17</v>
      </c>
      <c r="H342" s="92">
        <v>35</v>
      </c>
      <c r="I342" s="92">
        <f t="shared" si="237"/>
        <v>35</v>
      </c>
      <c r="J342" s="64">
        <v>0.4</v>
      </c>
      <c r="K342" s="70">
        <f t="shared" si="238"/>
        <v>62</v>
      </c>
      <c r="L342" s="91">
        <f t="shared" si="239"/>
        <v>0.4</v>
      </c>
      <c r="M342" s="51">
        <f t="shared" si="240"/>
        <v>24.8</v>
      </c>
      <c r="N342" s="77">
        <f t="shared" si="241"/>
        <v>59.8</v>
      </c>
      <c r="O342" s="77"/>
      <c r="P342" s="85"/>
      <c r="Q342" s="5"/>
    </row>
    <row r="343" spans="1:17" ht="15.75">
      <c r="A343" s="24">
        <f>IF(F343&lt;&gt;"",1+MAX($A$6:A342),"")</f>
        <v>191</v>
      </c>
      <c r="B343" s="25"/>
      <c r="C343" s="46" t="s">
        <v>291</v>
      </c>
      <c r="D343" s="22">
        <v>6</v>
      </c>
      <c r="E343" s="60">
        <v>0</v>
      </c>
      <c r="F343" s="90">
        <f t="shared" si="236"/>
        <v>6</v>
      </c>
      <c r="G343" s="90" t="s">
        <v>17</v>
      </c>
      <c r="H343" s="92">
        <v>50</v>
      </c>
      <c r="I343" s="92">
        <f t="shared" si="237"/>
        <v>300</v>
      </c>
      <c r="J343" s="64">
        <v>0.4</v>
      </c>
      <c r="K343" s="70">
        <f t="shared" si="238"/>
        <v>62</v>
      </c>
      <c r="L343" s="91">
        <f t="shared" si="239"/>
        <v>2.4000000000000004</v>
      </c>
      <c r="M343" s="51">
        <f t="shared" si="240"/>
        <v>148.80000000000001</v>
      </c>
      <c r="N343" s="77">
        <f t="shared" si="241"/>
        <v>448.8</v>
      </c>
      <c r="O343" s="77"/>
      <c r="P343" s="85"/>
      <c r="Q343" s="5"/>
    </row>
    <row r="344" spans="1:17" ht="15.75">
      <c r="A344" s="24">
        <f>IF(F344&lt;&gt;"",1+MAX($A$6:A343),"")</f>
        <v>192</v>
      </c>
      <c r="B344" s="25"/>
      <c r="C344" s="46" t="s">
        <v>292</v>
      </c>
      <c r="D344" s="22">
        <v>2</v>
      </c>
      <c r="E344" s="60">
        <v>0</v>
      </c>
      <c r="F344" s="90">
        <f t="shared" si="236"/>
        <v>2</v>
      </c>
      <c r="G344" s="90" t="s">
        <v>17</v>
      </c>
      <c r="H344" s="92">
        <v>55</v>
      </c>
      <c r="I344" s="92">
        <f t="shared" si="237"/>
        <v>110</v>
      </c>
      <c r="J344" s="64">
        <v>0.5</v>
      </c>
      <c r="K344" s="70">
        <f t="shared" si="238"/>
        <v>62</v>
      </c>
      <c r="L344" s="91">
        <f t="shared" si="239"/>
        <v>1</v>
      </c>
      <c r="M344" s="51">
        <f t="shared" si="240"/>
        <v>62</v>
      </c>
      <c r="N344" s="77">
        <f t="shared" si="241"/>
        <v>172</v>
      </c>
      <c r="O344" s="77"/>
      <c r="P344" s="85"/>
      <c r="Q344" s="5"/>
    </row>
    <row r="345" spans="1:17" ht="15.75">
      <c r="A345" s="24">
        <f>IF(F345&lt;&gt;"",1+MAX($A$6:A344),"")</f>
        <v>193</v>
      </c>
      <c r="B345" s="25"/>
      <c r="C345" s="46" t="s">
        <v>293</v>
      </c>
      <c r="D345" s="22">
        <v>3</v>
      </c>
      <c r="E345" s="60">
        <v>0</v>
      </c>
      <c r="F345" s="90">
        <f t="shared" si="236"/>
        <v>3</v>
      </c>
      <c r="G345" s="90" t="s">
        <v>17</v>
      </c>
      <c r="H345" s="92">
        <v>35</v>
      </c>
      <c r="I345" s="92">
        <f t="shared" si="237"/>
        <v>105</v>
      </c>
      <c r="J345" s="64">
        <v>0.4</v>
      </c>
      <c r="K345" s="70">
        <f t="shared" si="238"/>
        <v>62</v>
      </c>
      <c r="L345" s="91">
        <f t="shared" si="239"/>
        <v>1.2000000000000002</v>
      </c>
      <c r="M345" s="51">
        <f t="shared" si="240"/>
        <v>74.400000000000006</v>
      </c>
      <c r="N345" s="77">
        <f t="shared" si="241"/>
        <v>179.4</v>
      </c>
      <c r="O345" s="77"/>
      <c r="P345" s="85"/>
      <c r="Q345" s="5"/>
    </row>
    <row r="346" spans="1:17" ht="15.75">
      <c r="A346" s="24">
        <f>IF(F346&lt;&gt;"",1+MAX($A$6:A345),"")</f>
        <v>194</v>
      </c>
      <c r="B346" s="25"/>
      <c r="C346" s="46" t="s">
        <v>294</v>
      </c>
      <c r="D346" s="22">
        <v>7</v>
      </c>
      <c r="E346" s="60">
        <v>0</v>
      </c>
      <c r="F346" s="90">
        <f t="shared" si="236"/>
        <v>7</v>
      </c>
      <c r="G346" s="90" t="s">
        <v>17</v>
      </c>
      <c r="H346" s="92">
        <v>40</v>
      </c>
      <c r="I346" s="92">
        <f t="shared" si="237"/>
        <v>280</v>
      </c>
      <c r="J346" s="64">
        <v>0.4</v>
      </c>
      <c r="K346" s="70">
        <f t="shared" si="238"/>
        <v>62</v>
      </c>
      <c r="L346" s="91">
        <f t="shared" si="239"/>
        <v>2.8000000000000003</v>
      </c>
      <c r="M346" s="51">
        <f t="shared" si="240"/>
        <v>173.60000000000002</v>
      </c>
      <c r="N346" s="77">
        <f t="shared" si="241"/>
        <v>453.6</v>
      </c>
      <c r="O346" s="77"/>
      <c r="P346" s="85"/>
      <c r="Q346" s="5"/>
    </row>
    <row r="347" spans="1:17" ht="15.75">
      <c r="A347" s="24">
        <f>IF(F347&lt;&gt;"",1+MAX($A$6:A346),"")</f>
        <v>195</v>
      </c>
      <c r="B347" s="25"/>
      <c r="C347" s="46" t="s">
        <v>295</v>
      </c>
      <c r="D347" s="22">
        <v>1</v>
      </c>
      <c r="E347" s="60">
        <v>0</v>
      </c>
      <c r="F347" s="90">
        <f t="shared" si="236"/>
        <v>1</v>
      </c>
      <c r="G347" s="90" t="s">
        <v>17</v>
      </c>
      <c r="H347" s="92">
        <v>40</v>
      </c>
      <c r="I347" s="92">
        <f t="shared" si="237"/>
        <v>40</v>
      </c>
      <c r="J347" s="64">
        <v>0.4</v>
      </c>
      <c r="K347" s="70">
        <f t="shared" si="238"/>
        <v>62</v>
      </c>
      <c r="L347" s="91">
        <f t="shared" si="239"/>
        <v>0.4</v>
      </c>
      <c r="M347" s="51">
        <f t="shared" si="240"/>
        <v>24.8</v>
      </c>
      <c r="N347" s="77">
        <f t="shared" si="241"/>
        <v>64.8</v>
      </c>
      <c r="O347" s="77"/>
      <c r="P347" s="85"/>
      <c r="Q347" s="5"/>
    </row>
    <row r="348" spans="1:17" ht="15.75">
      <c r="A348" s="24">
        <f>IF(F348&lt;&gt;"",1+MAX($A$6:A347),"")</f>
        <v>196</v>
      </c>
      <c r="B348" s="25"/>
      <c r="C348" s="46" t="s">
        <v>296</v>
      </c>
      <c r="D348" s="22">
        <v>6</v>
      </c>
      <c r="E348" s="60">
        <v>0</v>
      </c>
      <c r="F348" s="90">
        <f t="shared" si="236"/>
        <v>6</v>
      </c>
      <c r="G348" s="90" t="s">
        <v>17</v>
      </c>
      <c r="H348" s="92">
        <v>40</v>
      </c>
      <c r="I348" s="92">
        <f t="shared" si="237"/>
        <v>240</v>
      </c>
      <c r="J348" s="64">
        <v>0.4</v>
      </c>
      <c r="K348" s="70">
        <f t="shared" si="238"/>
        <v>62</v>
      </c>
      <c r="L348" s="91">
        <f t="shared" si="239"/>
        <v>2.4000000000000004</v>
      </c>
      <c r="M348" s="51">
        <f t="shared" si="240"/>
        <v>148.80000000000001</v>
      </c>
      <c r="N348" s="77">
        <f t="shared" si="241"/>
        <v>388.8</v>
      </c>
      <c r="O348" s="77"/>
      <c r="P348" s="85"/>
      <c r="Q348" s="5"/>
    </row>
    <row r="349" spans="1:17" ht="15.75">
      <c r="A349" s="24" t="str">
        <f>IF(F349&lt;&gt;"",1+MAX($A$6:A348),"")</f>
        <v/>
      </c>
      <c r="B349" s="25"/>
      <c r="C349" s="46"/>
      <c r="D349" s="22"/>
      <c r="E349" s="60"/>
      <c r="F349" s="90"/>
      <c r="G349" s="90"/>
      <c r="H349" s="92"/>
      <c r="I349" s="92"/>
      <c r="J349" s="64"/>
      <c r="K349" s="70"/>
      <c r="L349" s="91"/>
      <c r="M349" s="51"/>
      <c r="N349" s="77"/>
      <c r="O349" s="77"/>
      <c r="P349" s="85"/>
      <c r="Q349" s="5"/>
    </row>
    <row r="350" spans="1:17" ht="15.75">
      <c r="A350" s="24" t="str">
        <f>IF(F350&lt;&gt;"",1+MAX($A$6:A349),"")</f>
        <v/>
      </c>
      <c r="B350" s="7"/>
      <c r="C350" s="45" t="s">
        <v>297</v>
      </c>
      <c r="D350" s="23"/>
      <c r="E350" s="26"/>
      <c r="F350" s="23"/>
      <c r="G350" s="22"/>
      <c r="H350" s="51"/>
      <c r="I350" s="22"/>
      <c r="J350" s="22"/>
      <c r="K350" s="69"/>
      <c r="L350" s="22"/>
      <c r="M350" s="33"/>
      <c r="N350" s="77"/>
      <c r="O350" s="77"/>
      <c r="P350" s="84"/>
    </row>
    <row r="351" spans="1:17" ht="15.75">
      <c r="A351" s="24">
        <f>IF(F351&lt;&gt;"",1+MAX($A$6:A350),"")</f>
        <v>197</v>
      </c>
      <c r="B351" s="25"/>
      <c r="C351" s="46" t="s">
        <v>298</v>
      </c>
      <c r="D351" s="22">
        <v>25</v>
      </c>
      <c r="E351" s="60">
        <v>0.1</v>
      </c>
      <c r="F351" s="90">
        <f t="shared" ref="F351:F353" si="242">(1+E351)*D351</f>
        <v>27.500000000000004</v>
      </c>
      <c r="G351" s="90" t="s">
        <v>16</v>
      </c>
      <c r="H351" s="92">
        <v>29.5</v>
      </c>
      <c r="I351" s="92">
        <f t="shared" ref="I351:I353" si="243">F351*H351</f>
        <v>811.25000000000011</v>
      </c>
      <c r="J351" s="64">
        <v>0.33300000000000002</v>
      </c>
      <c r="K351" s="70">
        <f t="shared" ref="K351:K353" si="244">$O$330</f>
        <v>62</v>
      </c>
      <c r="L351" s="91">
        <f t="shared" ref="L351:L353" si="245">J351*F351</f>
        <v>9.1575000000000024</v>
      </c>
      <c r="M351" s="51">
        <f t="shared" ref="M351:M353" si="246">L351*K351</f>
        <v>567.7650000000001</v>
      </c>
      <c r="N351" s="77">
        <f t="shared" ref="N351:N353" si="247">M351+I351</f>
        <v>1379.0150000000003</v>
      </c>
      <c r="O351" s="77"/>
      <c r="P351" s="85"/>
      <c r="Q351" s="5"/>
    </row>
    <row r="352" spans="1:17" ht="15.75">
      <c r="A352" s="24"/>
      <c r="B352" s="25"/>
      <c r="C352" s="46" t="s">
        <v>299</v>
      </c>
      <c r="D352" s="22">
        <v>25</v>
      </c>
      <c r="E352" s="60">
        <v>0.1</v>
      </c>
      <c r="F352" s="90">
        <f t="shared" si="242"/>
        <v>27.500000000000004</v>
      </c>
      <c r="G352" s="90" t="s">
        <v>16</v>
      </c>
      <c r="H352" s="92">
        <v>6.55</v>
      </c>
      <c r="I352" s="92">
        <f t="shared" si="243"/>
        <v>180.12500000000003</v>
      </c>
      <c r="J352" s="64">
        <v>0.10100000000000001</v>
      </c>
      <c r="K352" s="70">
        <f t="shared" si="244"/>
        <v>62</v>
      </c>
      <c r="L352" s="91">
        <f t="shared" si="245"/>
        <v>2.7775000000000007</v>
      </c>
      <c r="M352" s="51">
        <f t="shared" si="246"/>
        <v>172.20500000000004</v>
      </c>
      <c r="N352" s="77">
        <f t="shared" si="247"/>
        <v>352.33000000000004</v>
      </c>
      <c r="O352" s="77"/>
      <c r="P352" s="85"/>
      <c r="Q352" s="5"/>
    </row>
    <row r="353" spans="1:17" ht="15.75">
      <c r="A353" s="24"/>
      <c r="B353" s="25"/>
      <c r="C353" s="46" t="s">
        <v>300</v>
      </c>
      <c r="D353" s="22">
        <v>25</v>
      </c>
      <c r="E353" s="60">
        <v>0.1</v>
      </c>
      <c r="F353" s="90">
        <f t="shared" si="242"/>
        <v>27.500000000000004</v>
      </c>
      <c r="G353" s="90" t="s">
        <v>16</v>
      </c>
      <c r="H353" s="92">
        <v>3.16</v>
      </c>
      <c r="I353" s="92">
        <f t="shared" si="243"/>
        <v>86.90000000000002</v>
      </c>
      <c r="J353" s="64">
        <v>9.5000000000000001E-2</v>
      </c>
      <c r="K353" s="70">
        <f t="shared" si="244"/>
        <v>62</v>
      </c>
      <c r="L353" s="91">
        <f t="shared" si="245"/>
        <v>2.6125000000000003</v>
      </c>
      <c r="M353" s="51">
        <f t="shared" si="246"/>
        <v>161.97500000000002</v>
      </c>
      <c r="N353" s="77">
        <f t="shared" si="247"/>
        <v>248.87500000000006</v>
      </c>
      <c r="O353" s="77"/>
      <c r="P353" s="85"/>
      <c r="Q353" s="5"/>
    </row>
    <row r="354" spans="1:17" ht="15.75">
      <c r="A354" s="24" t="str">
        <f>IF(F354&lt;&gt;"",1+MAX($A$6:A353),"")</f>
        <v/>
      </c>
      <c r="B354" s="25"/>
      <c r="C354" s="46"/>
      <c r="D354" s="22"/>
      <c r="E354" s="60"/>
      <c r="F354" s="90"/>
      <c r="G354" s="90"/>
      <c r="H354" s="92"/>
      <c r="I354" s="92"/>
      <c r="J354" s="64"/>
      <c r="K354" s="70"/>
      <c r="L354" s="91"/>
      <c r="M354" s="51"/>
      <c r="N354" s="77"/>
      <c r="O354" s="77"/>
      <c r="P354" s="85"/>
      <c r="Q354" s="5"/>
    </row>
    <row r="355" spans="1:17" ht="15.75">
      <c r="A355" s="24" t="str">
        <f>IF(F355&lt;&gt;"",1+MAX($A$6:A354),"")</f>
        <v/>
      </c>
      <c r="B355" s="7"/>
      <c r="C355" s="45" t="s">
        <v>301</v>
      </c>
      <c r="D355" s="23"/>
      <c r="E355" s="26"/>
      <c r="F355" s="23"/>
      <c r="G355" s="22"/>
      <c r="H355" s="51"/>
      <c r="I355" s="22"/>
      <c r="J355" s="22"/>
      <c r="K355" s="69"/>
      <c r="L355" s="22"/>
      <c r="M355" s="33"/>
      <c r="N355" s="77"/>
      <c r="O355" s="77"/>
      <c r="P355" s="84"/>
    </row>
    <row r="356" spans="1:17" ht="15.75">
      <c r="A356" s="24" t="str">
        <f>IF(F356&lt;&gt;"",1+MAX($A$6:A355),"")</f>
        <v/>
      </c>
      <c r="B356" s="25"/>
      <c r="C356" s="97" t="s">
        <v>302</v>
      </c>
      <c r="D356" s="22"/>
      <c r="E356" s="60"/>
      <c r="F356" s="90"/>
      <c r="G356" s="90"/>
      <c r="H356" s="92"/>
      <c r="I356" s="92"/>
      <c r="J356" s="64"/>
      <c r="K356" s="70"/>
      <c r="L356" s="91"/>
      <c r="M356" s="51"/>
      <c r="N356" s="77"/>
      <c r="O356" s="77"/>
      <c r="P356" s="85"/>
      <c r="Q356" s="5"/>
    </row>
    <row r="357" spans="1:17" ht="15.75">
      <c r="A357" s="24">
        <f>IF(F357&lt;&gt;"",1+MAX($A$6:A356),"")</f>
        <v>198</v>
      </c>
      <c r="B357" s="25"/>
      <c r="C357" s="46" t="s">
        <v>303</v>
      </c>
      <c r="D357" s="22">
        <v>5</v>
      </c>
      <c r="E357" s="60">
        <v>0</v>
      </c>
      <c r="F357" s="90">
        <f t="shared" ref="F357:F358" si="248">(1+E357)*D357</f>
        <v>5</v>
      </c>
      <c r="G357" s="90" t="s">
        <v>17</v>
      </c>
      <c r="H357" s="92">
        <v>125</v>
      </c>
      <c r="I357" s="92">
        <f t="shared" ref="I357:I358" si="249">F357*H357</f>
        <v>625</v>
      </c>
      <c r="J357" s="64">
        <v>0.36399999999999999</v>
      </c>
      <c r="K357" s="70">
        <f t="shared" ref="K357:K358" si="250">$O$330</f>
        <v>62</v>
      </c>
      <c r="L357" s="91">
        <f t="shared" ref="L357:L358" si="251">J357*F357</f>
        <v>1.8199999999999998</v>
      </c>
      <c r="M357" s="51">
        <f t="shared" ref="M357:M358" si="252">L357*K357</f>
        <v>112.83999999999999</v>
      </c>
      <c r="N357" s="77">
        <f t="shared" ref="N357:N358" si="253">M357+I357</f>
        <v>737.84</v>
      </c>
      <c r="O357" s="77"/>
      <c r="P357" s="85"/>
      <c r="Q357" s="5"/>
    </row>
    <row r="358" spans="1:17" ht="15.75">
      <c r="A358" s="24">
        <f>IF(F358&lt;&gt;"",1+MAX($A$6:A357),"")</f>
        <v>199</v>
      </c>
      <c r="B358" s="25"/>
      <c r="C358" s="46" t="s">
        <v>304</v>
      </c>
      <c r="D358" s="22">
        <v>2</v>
      </c>
      <c r="E358" s="60">
        <v>0</v>
      </c>
      <c r="F358" s="90">
        <f t="shared" si="248"/>
        <v>2</v>
      </c>
      <c r="G358" s="90" t="s">
        <v>17</v>
      </c>
      <c r="H358" s="92">
        <v>125</v>
      </c>
      <c r="I358" s="92">
        <f t="shared" si="249"/>
        <v>250</v>
      </c>
      <c r="J358" s="64">
        <v>0.44400000000000001</v>
      </c>
      <c r="K358" s="70">
        <f t="shared" si="250"/>
        <v>62</v>
      </c>
      <c r="L358" s="91">
        <f t="shared" si="251"/>
        <v>0.88800000000000001</v>
      </c>
      <c r="M358" s="51">
        <f t="shared" si="252"/>
        <v>55.055999999999997</v>
      </c>
      <c r="N358" s="77">
        <f t="shared" si="253"/>
        <v>305.05599999999998</v>
      </c>
      <c r="O358" s="77"/>
      <c r="P358" s="85"/>
      <c r="Q358" s="5"/>
    </row>
    <row r="359" spans="1:17" ht="15.75">
      <c r="A359" s="24" t="str">
        <f>IF(F359&lt;&gt;"",1+MAX($A$6:A358),"")</f>
        <v/>
      </c>
      <c r="B359" s="25"/>
      <c r="C359" s="46"/>
      <c r="D359" s="22"/>
      <c r="E359" s="60"/>
      <c r="F359" s="90"/>
      <c r="G359" s="90"/>
      <c r="H359" s="92"/>
      <c r="I359" s="92"/>
      <c r="J359" s="64"/>
      <c r="K359" s="70"/>
      <c r="L359" s="91"/>
      <c r="M359" s="51"/>
      <c r="N359" s="77"/>
      <c r="O359" s="77"/>
      <c r="P359" s="85"/>
      <c r="Q359" s="5"/>
    </row>
    <row r="360" spans="1:17" ht="15.75">
      <c r="A360" s="24" t="str">
        <f>IF(F360&lt;&gt;"",1+MAX($A$6:A359),"")</f>
        <v/>
      </c>
      <c r="B360" s="25"/>
      <c r="C360" s="97" t="s">
        <v>305</v>
      </c>
      <c r="D360" s="22"/>
      <c r="E360" s="60"/>
      <c r="F360" s="90"/>
      <c r="G360" s="90"/>
      <c r="H360" s="92"/>
      <c r="I360" s="92"/>
      <c r="J360" s="64"/>
      <c r="K360" s="70"/>
      <c r="L360" s="91"/>
      <c r="M360" s="51"/>
      <c r="N360" s="77"/>
      <c r="O360" s="77"/>
      <c r="P360" s="85"/>
      <c r="Q360" s="5"/>
    </row>
    <row r="361" spans="1:17" ht="15.75">
      <c r="A361" s="24">
        <f>IF(F361&lt;&gt;"",1+MAX($A$6:A360),"")</f>
        <v>200</v>
      </c>
      <c r="B361" s="25"/>
      <c r="C361" s="46" t="s">
        <v>306</v>
      </c>
      <c r="D361" s="22">
        <v>1</v>
      </c>
      <c r="E361" s="60">
        <v>0</v>
      </c>
      <c r="F361" s="90">
        <f t="shared" ref="F361:F369" si="254">(1+E361)*D361</f>
        <v>1</v>
      </c>
      <c r="G361" s="90" t="s">
        <v>17</v>
      </c>
      <c r="H361" s="92">
        <v>176</v>
      </c>
      <c r="I361" s="92">
        <f t="shared" ref="I361:I369" si="255">F361*H361</f>
        <v>176</v>
      </c>
      <c r="J361" s="64">
        <v>0.57099999999999995</v>
      </c>
      <c r="K361" s="70">
        <f t="shared" ref="K361:K369" si="256">$O$330</f>
        <v>62</v>
      </c>
      <c r="L361" s="91">
        <f t="shared" ref="L361:L369" si="257">J361*F361</f>
        <v>0.57099999999999995</v>
      </c>
      <c r="M361" s="51">
        <f t="shared" ref="M361:M369" si="258">L361*K361</f>
        <v>35.401999999999994</v>
      </c>
      <c r="N361" s="77">
        <f t="shared" ref="N361:N369" si="259">M361+I361</f>
        <v>211.40199999999999</v>
      </c>
      <c r="O361" s="77"/>
      <c r="P361" s="85"/>
      <c r="Q361" s="5"/>
    </row>
    <row r="362" spans="1:17" ht="15.75">
      <c r="A362" s="24">
        <f>IF(F362&lt;&gt;"",1+MAX($A$6:A361),"")</f>
        <v>201</v>
      </c>
      <c r="B362" s="25"/>
      <c r="C362" s="46" t="s">
        <v>307</v>
      </c>
      <c r="D362" s="22">
        <v>1</v>
      </c>
      <c r="E362" s="60">
        <v>0</v>
      </c>
      <c r="F362" s="90">
        <f t="shared" si="254"/>
        <v>1</v>
      </c>
      <c r="G362" s="90" t="s">
        <v>17</v>
      </c>
      <c r="H362" s="92">
        <v>176</v>
      </c>
      <c r="I362" s="92">
        <f t="shared" si="255"/>
        <v>176</v>
      </c>
      <c r="J362" s="64">
        <v>0.57099999999999995</v>
      </c>
      <c r="K362" s="70">
        <f t="shared" si="256"/>
        <v>62</v>
      </c>
      <c r="L362" s="91">
        <f t="shared" si="257"/>
        <v>0.57099999999999995</v>
      </c>
      <c r="M362" s="51">
        <f t="shared" si="258"/>
        <v>35.401999999999994</v>
      </c>
      <c r="N362" s="77">
        <f t="shared" si="259"/>
        <v>211.40199999999999</v>
      </c>
      <c r="O362" s="77"/>
      <c r="P362" s="85"/>
      <c r="Q362" s="5"/>
    </row>
    <row r="363" spans="1:17" ht="15.75">
      <c r="A363" s="24">
        <f>IF(F363&lt;&gt;"",1+MAX($A$6:A362),"")</f>
        <v>202</v>
      </c>
      <c r="B363" s="25"/>
      <c r="C363" s="46" t="s">
        <v>308</v>
      </c>
      <c r="D363" s="22">
        <v>1</v>
      </c>
      <c r="E363" s="60">
        <v>0</v>
      </c>
      <c r="F363" s="90">
        <f t="shared" si="254"/>
        <v>1</v>
      </c>
      <c r="G363" s="90" t="s">
        <v>17</v>
      </c>
      <c r="H363" s="92">
        <v>176</v>
      </c>
      <c r="I363" s="92">
        <f t="shared" si="255"/>
        <v>176</v>
      </c>
      <c r="J363" s="64">
        <v>0.57099999999999995</v>
      </c>
      <c r="K363" s="70">
        <f t="shared" si="256"/>
        <v>62</v>
      </c>
      <c r="L363" s="91">
        <f t="shared" si="257"/>
        <v>0.57099999999999995</v>
      </c>
      <c r="M363" s="51">
        <f t="shared" si="258"/>
        <v>35.401999999999994</v>
      </c>
      <c r="N363" s="77">
        <f t="shared" si="259"/>
        <v>211.40199999999999</v>
      </c>
      <c r="O363" s="77"/>
      <c r="P363" s="85"/>
      <c r="Q363" s="5"/>
    </row>
    <row r="364" spans="1:17" ht="15.75">
      <c r="A364" s="24">
        <f>IF(F364&lt;&gt;"",1+MAX($A$6:A363),"")</f>
        <v>203</v>
      </c>
      <c r="B364" s="25"/>
      <c r="C364" s="46" t="s">
        <v>309</v>
      </c>
      <c r="D364" s="22">
        <v>2</v>
      </c>
      <c r="E364" s="60">
        <v>0</v>
      </c>
      <c r="F364" s="90">
        <f t="shared" si="254"/>
        <v>2</v>
      </c>
      <c r="G364" s="90" t="s">
        <v>17</v>
      </c>
      <c r="H364" s="92">
        <v>176</v>
      </c>
      <c r="I364" s="92">
        <f t="shared" si="255"/>
        <v>352</v>
      </c>
      <c r="J364" s="64">
        <v>0.57099999999999995</v>
      </c>
      <c r="K364" s="70">
        <f t="shared" si="256"/>
        <v>62</v>
      </c>
      <c r="L364" s="91">
        <f t="shared" si="257"/>
        <v>1.1419999999999999</v>
      </c>
      <c r="M364" s="51">
        <f t="shared" si="258"/>
        <v>70.803999999999988</v>
      </c>
      <c r="N364" s="77">
        <f t="shared" si="259"/>
        <v>422.80399999999997</v>
      </c>
      <c r="O364" s="77"/>
      <c r="P364" s="85"/>
      <c r="Q364" s="5"/>
    </row>
    <row r="365" spans="1:17" ht="15.75">
      <c r="A365" s="24">
        <f>IF(F365&lt;&gt;"",1+MAX($A$6:A364),"")</f>
        <v>204</v>
      </c>
      <c r="B365" s="25"/>
      <c r="C365" s="46" t="s">
        <v>310</v>
      </c>
      <c r="D365" s="22">
        <v>1</v>
      </c>
      <c r="E365" s="60">
        <v>0</v>
      </c>
      <c r="F365" s="90">
        <f t="shared" si="254"/>
        <v>1</v>
      </c>
      <c r="G365" s="90" t="s">
        <v>17</v>
      </c>
      <c r="H365" s="92">
        <v>176</v>
      </c>
      <c r="I365" s="92">
        <f t="shared" si="255"/>
        <v>176</v>
      </c>
      <c r="J365" s="64">
        <v>0.57099999999999995</v>
      </c>
      <c r="K365" s="70">
        <f t="shared" si="256"/>
        <v>62</v>
      </c>
      <c r="L365" s="91">
        <f t="shared" si="257"/>
        <v>0.57099999999999995</v>
      </c>
      <c r="M365" s="51">
        <f t="shared" si="258"/>
        <v>35.401999999999994</v>
      </c>
      <c r="N365" s="77">
        <f t="shared" si="259"/>
        <v>211.40199999999999</v>
      </c>
      <c r="O365" s="77"/>
      <c r="P365" s="85"/>
      <c r="Q365" s="5"/>
    </row>
    <row r="366" spans="1:17" ht="15.75">
      <c r="A366" s="24">
        <f>IF(F366&lt;&gt;"",1+MAX($A$6:A365),"")</f>
        <v>205</v>
      </c>
      <c r="B366" s="25"/>
      <c r="C366" s="46" t="s">
        <v>311</v>
      </c>
      <c r="D366" s="22">
        <v>1</v>
      </c>
      <c r="E366" s="60">
        <v>0</v>
      </c>
      <c r="F366" s="90">
        <f t="shared" si="254"/>
        <v>1</v>
      </c>
      <c r="G366" s="90" t="s">
        <v>17</v>
      </c>
      <c r="H366" s="92">
        <v>176</v>
      </c>
      <c r="I366" s="92">
        <f t="shared" si="255"/>
        <v>176</v>
      </c>
      <c r="J366" s="64">
        <v>0.57099999999999995</v>
      </c>
      <c r="K366" s="70">
        <f t="shared" si="256"/>
        <v>62</v>
      </c>
      <c r="L366" s="91">
        <f t="shared" si="257"/>
        <v>0.57099999999999995</v>
      </c>
      <c r="M366" s="51">
        <f t="shared" si="258"/>
        <v>35.401999999999994</v>
      </c>
      <c r="N366" s="77">
        <f t="shared" si="259"/>
        <v>211.40199999999999</v>
      </c>
      <c r="O366" s="77"/>
      <c r="P366" s="85"/>
      <c r="Q366" s="5"/>
    </row>
    <row r="367" spans="1:17" ht="15.75">
      <c r="A367" s="24">
        <f>IF(F367&lt;&gt;"",1+MAX($A$6:A366),"")</f>
        <v>206</v>
      </c>
      <c r="B367" s="25"/>
      <c r="C367" s="46" t="s">
        <v>312</v>
      </c>
      <c r="D367" s="22">
        <v>1</v>
      </c>
      <c r="E367" s="60">
        <v>0</v>
      </c>
      <c r="F367" s="90">
        <f t="shared" si="254"/>
        <v>1</v>
      </c>
      <c r="G367" s="90" t="s">
        <v>17</v>
      </c>
      <c r="H367" s="92">
        <v>165</v>
      </c>
      <c r="I367" s="92">
        <f t="shared" si="255"/>
        <v>165</v>
      </c>
      <c r="J367" s="64">
        <v>0.5</v>
      </c>
      <c r="K367" s="70">
        <f t="shared" si="256"/>
        <v>62</v>
      </c>
      <c r="L367" s="91">
        <f t="shared" si="257"/>
        <v>0.5</v>
      </c>
      <c r="M367" s="51">
        <f t="shared" si="258"/>
        <v>31</v>
      </c>
      <c r="N367" s="77">
        <f t="shared" si="259"/>
        <v>196</v>
      </c>
      <c r="O367" s="77"/>
      <c r="P367" s="85"/>
      <c r="Q367" s="5"/>
    </row>
    <row r="368" spans="1:17" ht="15.75">
      <c r="A368" s="24">
        <f>IF(F368&lt;&gt;"",1+MAX($A$6:A367),"")</f>
        <v>207</v>
      </c>
      <c r="B368" s="25"/>
      <c r="C368" s="46" t="s">
        <v>313</v>
      </c>
      <c r="D368" s="22">
        <v>1</v>
      </c>
      <c r="E368" s="60">
        <v>0</v>
      </c>
      <c r="F368" s="90">
        <f t="shared" si="254"/>
        <v>1</v>
      </c>
      <c r="G368" s="90" t="s">
        <v>17</v>
      </c>
      <c r="H368" s="92">
        <v>165</v>
      </c>
      <c r="I368" s="92">
        <f t="shared" si="255"/>
        <v>165</v>
      </c>
      <c r="J368" s="64">
        <v>0.5</v>
      </c>
      <c r="K368" s="70">
        <f t="shared" si="256"/>
        <v>62</v>
      </c>
      <c r="L368" s="91">
        <f t="shared" si="257"/>
        <v>0.5</v>
      </c>
      <c r="M368" s="51">
        <f t="shared" si="258"/>
        <v>31</v>
      </c>
      <c r="N368" s="77">
        <f t="shared" si="259"/>
        <v>196</v>
      </c>
      <c r="O368" s="77"/>
      <c r="P368" s="85"/>
      <c r="Q368" s="5"/>
    </row>
    <row r="369" spans="1:17" ht="15.75">
      <c r="A369" s="24">
        <f>IF(F369&lt;&gt;"",1+MAX($A$6:A368),"")</f>
        <v>208</v>
      </c>
      <c r="B369" s="25"/>
      <c r="C369" s="46" t="s">
        <v>314</v>
      </c>
      <c r="D369" s="22">
        <v>1</v>
      </c>
      <c r="E369" s="60">
        <v>0</v>
      </c>
      <c r="F369" s="90">
        <f t="shared" si="254"/>
        <v>1</v>
      </c>
      <c r="G369" s="90" t="s">
        <v>17</v>
      </c>
      <c r="H369" s="92">
        <v>165</v>
      </c>
      <c r="I369" s="92">
        <f t="shared" si="255"/>
        <v>165</v>
      </c>
      <c r="J369" s="64">
        <v>0.5</v>
      </c>
      <c r="K369" s="70">
        <f t="shared" si="256"/>
        <v>62</v>
      </c>
      <c r="L369" s="91">
        <f t="shared" si="257"/>
        <v>0.5</v>
      </c>
      <c r="M369" s="51">
        <f t="shared" si="258"/>
        <v>31</v>
      </c>
      <c r="N369" s="77">
        <f t="shared" si="259"/>
        <v>196</v>
      </c>
      <c r="O369" s="77"/>
      <c r="P369" s="85"/>
      <c r="Q369" s="5"/>
    </row>
    <row r="370" spans="1:17" ht="15.75">
      <c r="A370" s="24" t="str">
        <f>IF(F370&lt;&gt;"",1+MAX($A$6:A369),"")</f>
        <v/>
      </c>
      <c r="B370" s="25"/>
      <c r="C370" s="46"/>
      <c r="D370" s="22"/>
      <c r="E370" s="60"/>
      <c r="F370" s="90"/>
      <c r="G370" s="90"/>
      <c r="H370" s="92"/>
      <c r="I370" s="92"/>
      <c r="J370" s="64"/>
      <c r="K370" s="70"/>
      <c r="L370" s="91"/>
      <c r="M370" s="51"/>
      <c r="N370" s="77"/>
      <c r="O370" s="77"/>
      <c r="P370" s="85"/>
      <c r="Q370" s="5"/>
    </row>
    <row r="371" spans="1:17" ht="15.75">
      <c r="A371" s="24" t="str">
        <f>IF(F371&lt;&gt;"",1+MAX($A$6:A370),"")</f>
        <v/>
      </c>
      <c r="B371" s="7"/>
      <c r="C371" s="45" t="s">
        <v>213</v>
      </c>
      <c r="D371" s="23"/>
      <c r="E371" s="26"/>
      <c r="F371" s="23"/>
      <c r="G371" s="22"/>
      <c r="H371" s="51"/>
      <c r="I371" s="22"/>
      <c r="J371" s="22"/>
      <c r="K371" s="69"/>
      <c r="L371" s="22"/>
      <c r="M371" s="33"/>
      <c r="N371" s="77"/>
      <c r="O371" s="77"/>
      <c r="P371" s="84"/>
    </row>
    <row r="372" spans="1:17" ht="60">
      <c r="A372" s="24">
        <f>IF(F372&lt;&gt;"",1+MAX($A$6:A371),"")</f>
        <v>209</v>
      </c>
      <c r="B372" s="25"/>
      <c r="C372" s="46" t="s">
        <v>315</v>
      </c>
      <c r="D372" s="22">
        <v>1</v>
      </c>
      <c r="E372" s="60">
        <v>0</v>
      </c>
      <c r="F372" s="90">
        <f t="shared" ref="F372:F374" si="260">(1+E372)*D372</f>
        <v>1</v>
      </c>
      <c r="G372" s="90" t="s">
        <v>17</v>
      </c>
      <c r="H372" s="92">
        <v>3575</v>
      </c>
      <c r="I372" s="92">
        <f t="shared" ref="I372:I374" si="261">F372*H372</f>
        <v>3575</v>
      </c>
      <c r="J372" s="64">
        <v>26.402999999999999</v>
      </c>
      <c r="K372" s="70">
        <f t="shared" ref="K372:K374" si="262">$O$330</f>
        <v>62</v>
      </c>
      <c r="L372" s="91">
        <f t="shared" ref="L372:L374" si="263">J372*F372</f>
        <v>26.402999999999999</v>
      </c>
      <c r="M372" s="51">
        <f t="shared" ref="M372:M374" si="264">L372*K372</f>
        <v>1636.9859999999999</v>
      </c>
      <c r="N372" s="77">
        <f t="shared" ref="N372:N374" si="265">M372+I372</f>
        <v>5211.9859999999999</v>
      </c>
      <c r="O372" s="77"/>
      <c r="P372" s="85"/>
      <c r="Q372" s="5"/>
    </row>
    <row r="373" spans="1:17" ht="30">
      <c r="A373" s="24">
        <f>IF(F373&lt;&gt;"",1+MAX($A$6:A372),"")</f>
        <v>210</v>
      </c>
      <c r="B373" s="25"/>
      <c r="C373" s="46" t="s">
        <v>316</v>
      </c>
      <c r="D373" s="22">
        <v>1</v>
      </c>
      <c r="E373" s="60">
        <v>0</v>
      </c>
      <c r="F373" s="90">
        <f t="shared" si="260"/>
        <v>1</v>
      </c>
      <c r="G373" s="90" t="s">
        <v>17</v>
      </c>
      <c r="H373" s="92">
        <v>185</v>
      </c>
      <c r="I373" s="92">
        <f t="shared" si="261"/>
        <v>185</v>
      </c>
      <c r="J373" s="64">
        <v>2</v>
      </c>
      <c r="K373" s="70">
        <f t="shared" si="262"/>
        <v>62</v>
      </c>
      <c r="L373" s="91">
        <f t="shared" si="263"/>
        <v>2</v>
      </c>
      <c r="M373" s="51">
        <f t="shared" si="264"/>
        <v>124</v>
      </c>
      <c r="N373" s="77">
        <f t="shared" si="265"/>
        <v>309</v>
      </c>
      <c r="O373" s="77"/>
      <c r="P373" s="85"/>
      <c r="Q373" s="5"/>
    </row>
    <row r="374" spans="1:17" ht="45">
      <c r="A374" s="24">
        <f>IF(F374&lt;&gt;"",1+MAX($A$6:A373),"")</f>
        <v>211</v>
      </c>
      <c r="B374" s="25"/>
      <c r="C374" s="46" t="s">
        <v>317</v>
      </c>
      <c r="D374" s="22">
        <v>1</v>
      </c>
      <c r="E374" s="60">
        <v>0</v>
      </c>
      <c r="F374" s="90">
        <f t="shared" si="260"/>
        <v>1</v>
      </c>
      <c r="G374" s="90" t="s">
        <v>17</v>
      </c>
      <c r="H374" s="92">
        <v>129.36000000000001</v>
      </c>
      <c r="I374" s="92">
        <f t="shared" si="261"/>
        <v>129.36000000000001</v>
      </c>
      <c r="J374" s="64">
        <v>2</v>
      </c>
      <c r="K374" s="70">
        <f t="shared" si="262"/>
        <v>62</v>
      </c>
      <c r="L374" s="91">
        <f t="shared" si="263"/>
        <v>2</v>
      </c>
      <c r="M374" s="51">
        <f t="shared" si="264"/>
        <v>124</v>
      </c>
      <c r="N374" s="77">
        <f t="shared" si="265"/>
        <v>253.36</v>
      </c>
      <c r="O374" s="77"/>
      <c r="P374" s="85"/>
      <c r="Q374" s="5"/>
    </row>
    <row r="375" spans="1:17" ht="15.75">
      <c r="A375" s="24" t="str">
        <f>IF(F375&lt;&gt;"",1+MAX($A$6:A374),"")</f>
        <v/>
      </c>
      <c r="B375" s="25"/>
      <c r="C375" s="46"/>
      <c r="D375" s="22"/>
      <c r="E375" s="60"/>
      <c r="F375" s="90"/>
      <c r="G375" s="90"/>
      <c r="H375" s="92"/>
      <c r="I375" s="92"/>
      <c r="J375" s="64"/>
      <c r="K375" s="70"/>
      <c r="L375" s="91"/>
      <c r="M375" s="51"/>
      <c r="N375" s="77"/>
      <c r="O375" s="77"/>
      <c r="P375" s="85"/>
      <c r="Q375" s="5"/>
    </row>
    <row r="376" spans="1:17" ht="15.75">
      <c r="A376" s="24" t="str">
        <f>IF(F376&lt;&gt;"",1+MAX($A$6:A375),"")</f>
        <v/>
      </c>
      <c r="B376" s="7"/>
      <c r="C376" s="45" t="s">
        <v>318</v>
      </c>
      <c r="D376" s="23"/>
      <c r="E376" s="26"/>
      <c r="F376" s="23"/>
      <c r="G376" s="22"/>
      <c r="H376" s="51"/>
      <c r="I376" s="22"/>
      <c r="J376" s="22"/>
      <c r="K376" s="69"/>
      <c r="L376" s="22"/>
      <c r="M376" s="33"/>
      <c r="N376" s="77"/>
      <c r="O376" s="77"/>
      <c r="P376" s="84"/>
    </row>
    <row r="377" spans="1:17" ht="15.75">
      <c r="A377" s="24">
        <f>IF(F377&lt;&gt;"",1+MAX($A$6:A376),"")</f>
        <v>212</v>
      </c>
      <c r="B377" s="25"/>
      <c r="C377" s="46" t="s">
        <v>319</v>
      </c>
      <c r="D377" s="22">
        <v>2</v>
      </c>
      <c r="E377" s="60">
        <v>0</v>
      </c>
      <c r="F377" s="90">
        <f t="shared" ref="F377:F380" si="266">(1+E377)*D377</f>
        <v>2</v>
      </c>
      <c r="G377" s="90" t="s">
        <v>17</v>
      </c>
      <c r="H377" s="92">
        <v>77</v>
      </c>
      <c r="I377" s="92">
        <f t="shared" ref="I377:I380" si="267">F377*H377</f>
        <v>154</v>
      </c>
      <c r="J377" s="64">
        <v>0.72699999999999998</v>
      </c>
      <c r="K377" s="70">
        <f t="shared" ref="K377:K380" si="268">$O$330</f>
        <v>62</v>
      </c>
      <c r="L377" s="91">
        <f t="shared" ref="L377:L380" si="269">J377*F377</f>
        <v>1.454</v>
      </c>
      <c r="M377" s="51">
        <f t="shared" ref="M377:M380" si="270">L377*K377</f>
        <v>90.147999999999996</v>
      </c>
      <c r="N377" s="77">
        <f t="shared" ref="N377:N380" si="271">M377+I377</f>
        <v>244.148</v>
      </c>
      <c r="O377" s="77"/>
      <c r="P377" s="85"/>
      <c r="Q377" s="5"/>
    </row>
    <row r="378" spans="1:17" ht="15.75">
      <c r="A378" s="24">
        <f>IF(F378&lt;&gt;"",1+MAX($A$6:A377),"")</f>
        <v>213</v>
      </c>
      <c r="B378" s="25"/>
      <c r="C378" s="46" t="s">
        <v>320</v>
      </c>
      <c r="D378" s="22">
        <v>1</v>
      </c>
      <c r="E378" s="60">
        <v>0</v>
      </c>
      <c r="F378" s="90">
        <f t="shared" si="266"/>
        <v>1</v>
      </c>
      <c r="G378" s="90" t="s">
        <v>17</v>
      </c>
      <c r="H378" s="92">
        <v>101.46</v>
      </c>
      <c r="I378" s="92">
        <f t="shared" si="267"/>
        <v>101.46</v>
      </c>
      <c r="J378" s="64">
        <v>2.5</v>
      </c>
      <c r="K378" s="70">
        <f t="shared" si="268"/>
        <v>62</v>
      </c>
      <c r="L378" s="91">
        <f t="shared" si="269"/>
        <v>2.5</v>
      </c>
      <c r="M378" s="51">
        <f t="shared" si="270"/>
        <v>155</v>
      </c>
      <c r="N378" s="77">
        <f t="shared" si="271"/>
        <v>256.45999999999998</v>
      </c>
      <c r="O378" s="77"/>
      <c r="P378" s="85"/>
      <c r="Q378" s="5"/>
    </row>
    <row r="379" spans="1:17" ht="30">
      <c r="A379" s="24">
        <f>IF(F379&lt;&gt;"",1+MAX($A$6:A378),"")</f>
        <v>214</v>
      </c>
      <c r="B379" s="25"/>
      <c r="C379" s="46" t="s">
        <v>321</v>
      </c>
      <c r="D379" s="22">
        <v>10</v>
      </c>
      <c r="E379" s="60">
        <v>0</v>
      </c>
      <c r="F379" s="90">
        <f t="shared" si="266"/>
        <v>10</v>
      </c>
      <c r="G379" s="90" t="s">
        <v>17</v>
      </c>
      <c r="H379" s="92">
        <v>122</v>
      </c>
      <c r="I379" s="92">
        <f t="shared" si="267"/>
        <v>1220</v>
      </c>
      <c r="J379" s="64">
        <v>1</v>
      </c>
      <c r="K379" s="70">
        <f t="shared" si="268"/>
        <v>62</v>
      </c>
      <c r="L379" s="91">
        <f t="shared" si="269"/>
        <v>10</v>
      </c>
      <c r="M379" s="51">
        <f t="shared" si="270"/>
        <v>620</v>
      </c>
      <c r="N379" s="77">
        <f t="shared" si="271"/>
        <v>1840</v>
      </c>
      <c r="O379" s="77"/>
      <c r="P379" s="85"/>
      <c r="Q379" s="5"/>
    </row>
    <row r="380" spans="1:17" ht="15.75">
      <c r="A380" s="24">
        <f>IF(F380&lt;&gt;"",1+MAX($A$6:A379),"")</f>
        <v>215</v>
      </c>
      <c r="B380" s="25"/>
      <c r="C380" s="46" t="s">
        <v>322</v>
      </c>
      <c r="D380" s="22">
        <v>2</v>
      </c>
      <c r="E380" s="60">
        <v>0</v>
      </c>
      <c r="F380" s="90">
        <f t="shared" si="266"/>
        <v>2</v>
      </c>
      <c r="G380" s="90" t="s">
        <v>17</v>
      </c>
      <c r="H380" s="92">
        <v>79.209999999999994</v>
      </c>
      <c r="I380" s="92">
        <f t="shared" si="267"/>
        <v>158.41999999999999</v>
      </c>
      <c r="J380" s="64">
        <v>0.72699999999999998</v>
      </c>
      <c r="K380" s="70">
        <f t="shared" si="268"/>
        <v>62</v>
      </c>
      <c r="L380" s="91">
        <f t="shared" si="269"/>
        <v>1.454</v>
      </c>
      <c r="M380" s="51">
        <f t="shared" si="270"/>
        <v>90.147999999999996</v>
      </c>
      <c r="N380" s="77">
        <f t="shared" si="271"/>
        <v>248.56799999999998</v>
      </c>
      <c r="O380" s="77"/>
      <c r="P380" s="85"/>
      <c r="Q380" s="5"/>
    </row>
    <row r="381" spans="1:17" ht="16.5" thickBot="1">
      <c r="A381" s="24"/>
      <c r="B381" s="25"/>
      <c r="C381" s="46"/>
      <c r="D381" s="22"/>
      <c r="E381" s="60"/>
      <c r="F381" s="90"/>
      <c r="G381" s="90"/>
      <c r="H381" s="92"/>
      <c r="I381" s="92"/>
      <c r="J381" s="64"/>
      <c r="K381" s="70"/>
      <c r="L381" s="91"/>
      <c r="M381" s="51"/>
      <c r="N381" s="77"/>
      <c r="O381" s="77"/>
      <c r="P381" s="85"/>
      <c r="Q381" s="5"/>
    </row>
    <row r="382" spans="1:17" s="40" customFormat="1" ht="16.5" thickBot="1">
      <c r="A382" s="41" t="str">
        <f>IF(F382&lt;&gt;"",1+MAX(#REF!),"")</f>
        <v/>
      </c>
      <c r="B382" s="42" t="s">
        <v>18</v>
      </c>
      <c r="C382" s="98" t="s">
        <v>19</v>
      </c>
      <c r="D382" s="44"/>
      <c r="E382" s="44"/>
      <c r="F382" s="44"/>
      <c r="G382" s="44"/>
      <c r="H382" s="50"/>
      <c r="I382" s="44"/>
      <c r="J382" s="44"/>
      <c r="K382" s="68"/>
      <c r="L382" s="44"/>
      <c r="M382" s="50"/>
      <c r="N382" s="68"/>
      <c r="O382" s="68"/>
      <c r="P382" s="83">
        <f>SUM(N383:N463)</f>
        <v>50782.35379999999</v>
      </c>
    </row>
    <row r="383" spans="1:17" ht="15" customHeight="1">
      <c r="A383" s="24" t="str">
        <f>IF(F383&lt;&gt;"",1+MAX($A$6:A382),"")</f>
        <v/>
      </c>
      <c r="B383" s="7"/>
      <c r="C383" s="28"/>
      <c r="D383" s="23"/>
      <c r="E383" s="26"/>
      <c r="F383" s="23"/>
      <c r="G383" s="22"/>
      <c r="H383" s="51"/>
      <c r="I383" s="22"/>
      <c r="J383" s="22"/>
      <c r="K383" s="69"/>
      <c r="L383" s="8"/>
      <c r="M383" s="61" t="s">
        <v>20</v>
      </c>
      <c r="N383" s="81"/>
      <c r="O383" s="76">
        <v>62</v>
      </c>
      <c r="P383" s="84"/>
    </row>
    <row r="384" spans="1:17" ht="15.75">
      <c r="A384" s="24" t="str">
        <f>IF(F384&lt;&gt;"",1+MAX($A$6:A383),"")</f>
        <v/>
      </c>
      <c r="B384" s="7"/>
      <c r="C384" s="45" t="s">
        <v>323</v>
      </c>
      <c r="D384" s="23"/>
      <c r="E384" s="26"/>
      <c r="F384" s="23"/>
      <c r="G384" s="22"/>
      <c r="H384" s="51"/>
      <c r="I384" s="22"/>
      <c r="J384" s="22"/>
      <c r="K384" s="69"/>
      <c r="L384" s="22"/>
      <c r="M384" s="33"/>
      <c r="N384" s="77"/>
      <c r="O384" s="77"/>
      <c r="P384" s="84"/>
    </row>
    <row r="385" spans="1:17" ht="15.75">
      <c r="A385" s="24">
        <f>IF(F385&lt;&gt;"",1+MAX($A$6:A384),"")</f>
        <v>216</v>
      </c>
      <c r="B385" s="25"/>
      <c r="C385" s="46" t="s">
        <v>324</v>
      </c>
      <c r="D385" s="22">
        <v>2035</v>
      </c>
      <c r="E385" s="60">
        <v>0.1</v>
      </c>
      <c r="F385" s="90">
        <f t="shared" ref="F385:F392" si="272">(1+E385)*D385</f>
        <v>2238.5</v>
      </c>
      <c r="G385" s="90" t="s">
        <v>16</v>
      </c>
      <c r="H385" s="92">
        <v>0.81</v>
      </c>
      <c r="I385" s="92">
        <f t="shared" ref="I385" si="273">F385*H385</f>
        <v>1813.1850000000002</v>
      </c>
      <c r="J385" s="64">
        <v>4.7E-2</v>
      </c>
      <c r="K385" s="70">
        <f>$O$383</f>
        <v>62</v>
      </c>
      <c r="L385" s="91">
        <f t="shared" ref="L385" si="274">J385*F385</f>
        <v>105.20950000000001</v>
      </c>
      <c r="M385" s="51">
        <f t="shared" ref="M385" si="275">L385*K385</f>
        <v>6522.9890000000005</v>
      </c>
      <c r="N385" s="77">
        <f t="shared" ref="N385" si="276">M385+I385</f>
        <v>8336.1740000000009</v>
      </c>
      <c r="O385" s="77"/>
      <c r="P385" s="85"/>
      <c r="Q385" s="5"/>
    </row>
    <row r="386" spans="1:17" ht="15.75">
      <c r="A386" s="24">
        <f>IF(F386&lt;&gt;"",1+MAX($A$6:A385),"")</f>
        <v>217</v>
      </c>
      <c r="B386" s="25"/>
      <c r="C386" s="59" t="s">
        <v>325</v>
      </c>
      <c r="D386" s="22">
        <f>ROUNDUP(D385*8%,0)</f>
        <v>163</v>
      </c>
      <c r="E386" s="60">
        <v>0</v>
      </c>
      <c r="F386" s="90">
        <f t="shared" si="272"/>
        <v>163</v>
      </c>
      <c r="G386" s="90" t="s">
        <v>17</v>
      </c>
      <c r="H386" s="102"/>
      <c r="I386" s="102"/>
      <c r="J386" s="102"/>
      <c r="K386" s="102"/>
      <c r="L386" s="102"/>
      <c r="M386" s="102"/>
      <c r="N386" s="102"/>
      <c r="O386" s="77"/>
      <c r="P386" s="85"/>
      <c r="Q386" s="5"/>
    </row>
    <row r="387" spans="1:17" ht="15.75">
      <c r="A387" s="24">
        <f>IF(F387&lt;&gt;"",1+MAX($A$6:A386),"")</f>
        <v>218</v>
      </c>
      <c r="B387" s="25"/>
      <c r="C387" s="59" t="s">
        <v>326</v>
      </c>
      <c r="D387" s="22">
        <f>ROUNDUP(D385/10,0)</f>
        <v>204</v>
      </c>
      <c r="E387" s="60">
        <v>0</v>
      </c>
      <c r="F387" s="90">
        <f t="shared" si="272"/>
        <v>204</v>
      </c>
      <c r="G387" s="90" t="s">
        <v>17</v>
      </c>
      <c r="H387" s="102"/>
      <c r="I387" s="102"/>
      <c r="J387" s="102"/>
      <c r="K387" s="102"/>
      <c r="L387" s="102"/>
      <c r="M387" s="102"/>
      <c r="N387" s="102"/>
      <c r="O387" s="77"/>
      <c r="P387" s="85"/>
      <c r="Q387" s="5"/>
    </row>
    <row r="388" spans="1:17" ht="15.75">
      <c r="A388" s="24">
        <f>IF(F388&lt;&gt;"",1+MAX($A$6:A387),"")</f>
        <v>219</v>
      </c>
      <c r="B388" s="25"/>
      <c r="C388" s="59" t="s">
        <v>327</v>
      </c>
      <c r="D388" s="22">
        <f>ROUNDUP(D385/9.2,0)+ROUNDUP(D385*4%,0)</f>
        <v>304</v>
      </c>
      <c r="E388" s="60">
        <v>0</v>
      </c>
      <c r="F388" s="90">
        <f t="shared" si="272"/>
        <v>304</v>
      </c>
      <c r="G388" s="90" t="s">
        <v>17</v>
      </c>
      <c r="H388" s="102"/>
      <c r="I388" s="102"/>
      <c r="J388" s="102"/>
      <c r="K388" s="102"/>
      <c r="L388" s="102"/>
      <c r="M388" s="102"/>
      <c r="N388" s="102"/>
      <c r="O388" s="77"/>
      <c r="P388" s="85"/>
      <c r="Q388" s="5"/>
    </row>
    <row r="389" spans="1:17" ht="15.75">
      <c r="A389" s="24">
        <f>IF(F389&lt;&gt;"",1+MAX($A$6:A388),"")</f>
        <v>220</v>
      </c>
      <c r="B389" s="25"/>
      <c r="C389" s="59" t="s">
        <v>328</v>
      </c>
      <c r="D389" s="22">
        <f>ROUNDUP(D385*1%,0)</f>
        <v>21</v>
      </c>
      <c r="E389" s="60">
        <v>0</v>
      </c>
      <c r="F389" s="90">
        <f t="shared" si="272"/>
        <v>21</v>
      </c>
      <c r="G389" s="90" t="s">
        <v>17</v>
      </c>
      <c r="H389" s="102"/>
      <c r="I389" s="102"/>
      <c r="J389" s="102"/>
      <c r="K389" s="102"/>
      <c r="L389" s="102"/>
      <c r="M389" s="102"/>
      <c r="N389" s="102"/>
      <c r="O389" s="77"/>
      <c r="P389" s="85"/>
      <c r="Q389" s="5"/>
    </row>
    <row r="390" spans="1:17" ht="15.75">
      <c r="A390" s="24">
        <f>IF(F390&lt;&gt;"",1+MAX($A$6:A389),"")</f>
        <v>221</v>
      </c>
      <c r="B390" s="25"/>
      <c r="C390" s="59" t="s">
        <v>329</v>
      </c>
      <c r="D390" s="22">
        <f>ROUNDUP(D385*1%,0)</f>
        <v>21</v>
      </c>
      <c r="E390" s="60">
        <v>0</v>
      </c>
      <c r="F390" s="90">
        <f t="shared" si="272"/>
        <v>21</v>
      </c>
      <c r="G390" s="90" t="s">
        <v>17</v>
      </c>
      <c r="H390" s="102"/>
      <c r="I390" s="102"/>
      <c r="J390" s="102"/>
      <c r="K390" s="102"/>
      <c r="L390" s="102"/>
      <c r="M390" s="102"/>
      <c r="N390" s="102"/>
      <c r="O390" s="77"/>
      <c r="P390" s="85"/>
      <c r="Q390" s="5"/>
    </row>
    <row r="391" spans="1:17" ht="15.75">
      <c r="A391" s="24">
        <f>IF(F391&lt;&gt;"",1+MAX($A$6:A390),"")</f>
        <v>222</v>
      </c>
      <c r="B391" s="25"/>
      <c r="C391" s="59" t="s">
        <v>330</v>
      </c>
      <c r="D391" s="22">
        <f>ROUNDUP(D385/9.2,0)+ROUNDUP(D385*9%,0)</f>
        <v>406</v>
      </c>
      <c r="E391" s="60">
        <v>0</v>
      </c>
      <c r="F391" s="90">
        <f t="shared" si="272"/>
        <v>406</v>
      </c>
      <c r="G391" s="90" t="s">
        <v>17</v>
      </c>
      <c r="H391" s="102"/>
      <c r="I391" s="102"/>
      <c r="J391" s="102"/>
      <c r="K391" s="102"/>
      <c r="L391" s="102"/>
      <c r="M391" s="102"/>
      <c r="N391" s="102"/>
      <c r="O391" s="77"/>
      <c r="P391" s="85"/>
      <c r="Q391" s="5"/>
    </row>
    <row r="392" spans="1:17" ht="15.75">
      <c r="A392" s="24">
        <f>IF(F392&lt;&gt;"",1+MAX($A$6:A391),"")</f>
        <v>223</v>
      </c>
      <c r="B392" s="25"/>
      <c r="C392" s="59" t="s">
        <v>331</v>
      </c>
      <c r="D392" s="22">
        <f>ROUNDUP(D385/9.2,0)+ROUNDUP(D385*9%,0)</f>
        <v>406</v>
      </c>
      <c r="E392" s="60">
        <v>0</v>
      </c>
      <c r="F392" s="90">
        <f t="shared" si="272"/>
        <v>406</v>
      </c>
      <c r="G392" s="90" t="s">
        <v>17</v>
      </c>
      <c r="H392" s="102"/>
      <c r="I392" s="102"/>
      <c r="J392" s="102"/>
      <c r="K392" s="102"/>
      <c r="L392" s="102"/>
      <c r="M392" s="102"/>
      <c r="N392" s="102"/>
      <c r="O392" s="77"/>
      <c r="P392" s="85"/>
      <c r="Q392" s="5"/>
    </row>
    <row r="393" spans="1:17" ht="15.75">
      <c r="A393" s="24" t="str">
        <f>IF(F393&lt;&gt;"",1+MAX($A$6:A392),"")</f>
        <v/>
      </c>
      <c r="B393" s="25"/>
      <c r="C393" s="59"/>
      <c r="D393" s="22"/>
      <c r="E393" s="60"/>
      <c r="F393" s="90"/>
      <c r="G393" s="90"/>
      <c r="H393" s="92"/>
      <c r="I393" s="92"/>
      <c r="J393" s="64"/>
      <c r="K393" s="70"/>
      <c r="L393" s="91"/>
      <c r="M393" s="51"/>
      <c r="N393" s="77"/>
      <c r="O393" s="77"/>
      <c r="P393" s="85"/>
      <c r="Q393" s="5"/>
    </row>
    <row r="394" spans="1:17" ht="15.75">
      <c r="A394" s="24">
        <f>IF(F394&lt;&gt;"",1+MAX($A$6:A393),"")</f>
        <v>224</v>
      </c>
      <c r="B394" s="25"/>
      <c r="C394" s="46" t="s">
        <v>332</v>
      </c>
      <c r="D394" s="22">
        <v>80</v>
      </c>
      <c r="E394" s="60">
        <v>0.1</v>
      </c>
      <c r="F394" s="90">
        <f t="shared" ref="F394:F399" si="277">(1+E394)*D394</f>
        <v>88</v>
      </c>
      <c r="G394" s="90" t="s">
        <v>16</v>
      </c>
      <c r="H394" s="92">
        <v>1.18</v>
      </c>
      <c r="I394" s="92">
        <f t="shared" ref="I394" si="278">F394*H394</f>
        <v>103.83999999999999</v>
      </c>
      <c r="J394" s="64">
        <v>6.2E-2</v>
      </c>
      <c r="K394" s="70">
        <f>$O$383</f>
        <v>62</v>
      </c>
      <c r="L394" s="91">
        <f t="shared" ref="L394" si="279">J394*F394</f>
        <v>5.4559999999999995</v>
      </c>
      <c r="M394" s="51">
        <f t="shared" ref="M394" si="280">L394*K394</f>
        <v>338.27199999999999</v>
      </c>
      <c r="N394" s="77">
        <f t="shared" ref="N394" si="281">M394+I394</f>
        <v>442.11199999999997</v>
      </c>
      <c r="O394" s="77"/>
      <c r="P394" s="85"/>
      <c r="Q394" s="5"/>
    </row>
    <row r="395" spans="1:17" ht="15.75">
      <c r="A395" s="24">
        <f>IF(F395&lt;&gt;"",1+MAX($A$6:A394),"")</f>
        <v>225</v>
      </c>
      <c r="B395" s="25"/>
      <c r="C395" s="59" t="s">
        <v>333</v>
      </c>
      <c r="D395" s="22">
        <f>ROUNDUP(D394*8%,0)</f>
        <v>7</v>
      </c>
      <c r="E395" s="60">
        <v>0</v>
      </c>
      <c r="F395" s="90">
        <f t="shared" si="277"/>
        <v>7</v>
      </c>
      <c r="G395" s="90" t="s">
        <v>17</v>
      </c>
      <c r="H395" s="102"/>
      <c r="I395" s="102"/>
      <c r="J395" s="102"/>
      <c r="K395" s="102"/>
      <c r="L395" s="102"/>
      <c r="M395" s="102"/>
      <c r="N395" s="102"/>
      <c r="O395" s="77"/>
      <c r="P395" s="85"/>
      <c r="Q395" s="5"/>
    </row>
    <row r="396" spans="1:17" ht="15.75">
      <c r="A396" s="24">
        <f>IF(F396&lt;&gt;"",1+MAX($A$6:A395),"")</f>
        <v>226</v>
      </c>
      <c r="B396" s="25"/>
      <c r="C396" s="59" t="s">
        <v>334</v>
      </c>
      <c r="D396" s="22">
        <f>ROUNDUP(D394/10,0)</f>
        <v>8</v>
      </c>
      <c r="E396" s="60">
        <v>0</v>
      </c>
      <c r="F396" s="90">
        <f t="shared" si="277"/>
        <v>8</v>
      </c>
      <c r="G396" s="90" t="s">
        <v>17</v>
      </c>
      <c r="H396" s="102"/>
      <c r="I396" s="102"/>
      <c r="J396" s="102"/>
      <c r="K396" s="102"/>
      <c r="L396" s="102"/>
      <c r="M396" s="102"/>
      <c r="N396" s="102"/>
      <c r="O396" s="77"/>
      <c r="P396" s="85"/>
      <c r="Q396" s="5"/>
    </row>
    <row r="397" spans="1:17" ht="15.75">
      <c r="A397" s="24">
        <f>IF(F397&lt;&gt;"",1+MAX($A$6:A396),"")</f>
        <v>227</v>
      </c>
      <c r="B397" s="25"/>
      <c r="C397" s="59" t="s">
        <v>335</v>
      </c>
      <c r="D397" s="22">
        <f>ROUNDUP(D394/9.2,0)+ROUNDUP(D394*4%,0)</f>
        <v>13</v>
      </c>
      <c r="E397" s="60">
        <v>0</v>
      </c>
      <c r="F397" s="90">
        <f t="shared" si="277"/>
        <v>13</v>
      </c>
      <c r="G397" s="90" t="s">
        <v>17</v>
      </c>
      <c r="H397" s="102"/>
      <c r="I397" s="102"/>
      <c r="J397" s="102"/>
      <c r="K397" s="102"/>
      <c r="L397" s="102"/>
      <c r="M397" s="102"/>
      <c r="N397" s="102"/>
      <c r="O397" s="77"/>
      <c r="P397" s="85"/>
      <c r="Q397" s="5"/>
    </row>
    <row r="398" spans="1:17" ht="15.75">
      <c r="A398" s="24">
        <f>IF(F398&lt;&gt;"",1+MAX($A$6:A397),"")</f>
        <v>228</v>
      </c>
      <c r="B398" s="25"/>
      <c r="C398" s="59" t="s">
        <v>330</v>
      </c>
      <c r="D398" s="22">
        <f>ROUNDUP(D394/9.2,0)+ROUNDUP(D394*9%,0)</f>
        <v>17</v>
      </c>
      <c r="E398" s="60">
        <v>0</v>
      </c>
      <c r="F398" s="90">
        <f t="shared" si="277"/>
        <v>17</v>
      </c>
      <c r="G398" s="90" t="s">
        <v>17</v>
      </c>
      <c r="H398" s="102"/>
      <c r="I398" s="102"/>
      <c r="J398" s="102"/>
      <c r="K398" s="102"/>
      <c r="L398" s="102"/>
      <c r="M398" s="102"/>
      <c r="N398" s="102"/>
      <c r="O398" s="77"/>
      <c r="P398" s="85"/>
      <c r="Q398" s="5"/>
    </row>
    <row r="399" spans="1:17" ht="15.75">
      <c r="A399" s="24">
        <f>IF(F399&lt;&gt;"",1+MAX($A$6:A398),"")</f>
        <v>229</v>
      </c>
      <c r="B399" s="25"/>
      <c r="C399" s="59" t="s">
        <v>331</v>
      </c>
      <c r="D399" s="22">
        <f>ROUNDUP(D394/9.2,0)+ROUNDUP(D394*9%,0)</f>
        <v>17</v>
      </c>
      <c r="E399" s="60">
        <v>0</v>
      </c>
      <c r="F399" s="90">
        <f t="shared" si="277"/>
        <v>17</v>
      </c>
      <c r="G399" s="90" t="s">
        <v>17</v>
      </c>
      <c r="H399" s="102"/>
      <c r="I399" s="102"/>
      <c r="J399" s="102"/>
      <c r="K399" s="102"/>
      <c r="L399" s="102"/>
      <c r="M399" s="102"/>
      <c r="N399" s="102"/>
      <c r="O399" s="77"/>
      <c r="P399" s="85"/>
      <c r="Q399" s="5"/>
    </row>
    <row r="400" spans="1:17" ht="15.75">
      <c r="A400" s="24" t="str">
        <f>IF(F400&lt;&gt;"",1+MAX($A$6:A399),"")</f>
        <v/>
      </c>
      <c r="B400" s="25"/>
      <c r="C400" s="59"/>
      <c r="D400" s="22"/>
      <c r="E400" s="60"/>
      <c r="F400" s="90"/>
      <c r="G400" s="90"/>
      <c r="H400" s="92"/>
      <c r="I400" s="92"/>
      <c r="J400" s="64"/>
      <c r="K400" s="70"/>
      <c r="L400" s="91"/>
      <c r="M400" s="51"/>
      <c r="N400" s="77"/>
      <c r="O400" s="77"/>
      <c r="P400" s="85"/>
      <c r="Q400" s="5"/>
    </row>
    <row r="401" spans="1:17" ht="15.75">
      <c r="A401" s="24">
        <f>IF(F401&lt;&gt;"",1+MAX($A$6:A400),"")</f>
        <v>230</v>
      </c>
      <c r="B401" s="25"/>
      <c r="C401" s="46" t="s">
        <v>336</v>
      </c>
      <c r="D401" s="22">
        <v>60</v>
      </c>
      <c r="E401" s="60">
        <v>0.1</v>
      </c>
      <c r="F401" s="90">
        <f t="shared" ref="F401:F406" si="282">(1+E401)*D401</f>
        <v>66</v>
      </c>
      <c r="G401" s="90" t="s">
        <v>16</v>
      </c>
      <c r="H401" s="92">
        <v>3.89</v>
      </c>
      <c r="I401" s="92">
        <f t="shared" ref="I401" si="283">F401*H401</f>
        <v>256.74</v>
      </c>
      <c r="J401" s="64">
        <v>0.1</v>
      </c>
      <c r="K401" s="70">
        <f>$O$383</f>
        <v>62</v>
      </c>
      <c r="L401" s="91">
        <f t="shared" ref="L401" si="284">J401*F401</f>
        <v>6.6000000000000005</v>
      </c>
      <c r="M401" s="51">
        <f t="shared" ref="M401" si="285">L401*K401</f>
        <v>409.20000000000005</v>
      </c>
      <c r="N401" s="77">
        <f t="shared" ref="N401" si="286">M401+I401</f>
        <v>665.94</v>
      </c>
      <c r="O401" s="77"/>
      <c r="P401" s="85"/>
      <c r="Q401" s="5"/>
    </row>
    <row r="402" spans="1:17" ht="15.75">
      <c r="A402" s="24">
        <f>IF(F402&lt;&gt;"",1+MAX($A$6:A401),"")</f>
        <v>231</v>
      </c>
      <c r="B402" s="25"/>
      <c r="C402" s="59" t="s">
        <v>337</v>
      </c>
      <c r="D402" s="22">
        <f>ROUNDUP(D401*8%,0)</f>
        <v>5</v>
      </c>
      <c r="E402" s="60">
        <v>0</v>
      </c>
      <c r="F402" s="90">
        <f t="shared" si="282"/>
        <v>5</v>
      </c>
      <c r="G402" s="90" t="s">
        <v>17</v>
      </c>
      <c r="H402" s="102"/>
      <c r="I402" s="102"/>
      <c r="J402" s="102"/>
      <c r="K402" s="102"/>
      <c r="L402" s="102"/>
      <c r="M402" s="102"/>
      <c r="N402" s="102"/>
      <c r="O402" s="77"/>
      <c r="P402" s="85"/>
      <c r="Q402" s="5"/>
    </row>
    <row r="403" spans="1:17" ht="15.75">
      <c r="A403" s="24">
        <f>IF(F403&lt;&gt;"",1+MAX($A$6:A402),"")</f>
        <v>232</v>
      </c>
      <c r="B403" s="25"/>
      <c r="C403" s="59" t="s">
        <v>338</v>
      </c>
      <c r="D403" s="22">
        <f>ROUNDUP(D401/10,0)</f>
        <v>6</v>
      </c>
      <c r="E403" s="60">
        <v>0</v>
      </c>
      <c r="F403" s="90">
        <f t="shared" si="282"/>
        <v>6</v>
      </c>
      <c r="G403" s="90" t="s">
        <v>17</v>
      </c>
      <c r="H403" s="102"/>
      <c r="I403" s="102"/>
      <c r="J403" s="102"/>
      <c r="K403" s="102"/>
      <c r="L403" s="102"/>
      <c r="M403" s="102"/>
      <c r="N403" s="102"/>
      <c r="O403" s="77"/>
      <c r="P403" s="85"/>
      <c r="Q403" s="5"/>
    </row>
    <row r="404" spans="1:17" ht="15.75">
      <c r="A404" s="24">
        <f>IF(F404&lt;&gt;"",1+MAX($A$6:A403),"")</f>
        <v>233</v>
      </c>
      <c r="B404" s="25"/>
      <c r="C404" s="59" t="s">
        <v>339</v>
      </c>
      <c r="D404" s="22">
        <f>ROUNDUP(D401/9.2,0)+ROUNDUP(D401*4%,0)</f>
        <v>10</v>
      </c>
      <c r="E404" s="60">
        <v>0</v>
      </c>
      <c r="F404" s="90">
        <f t="shared" si="282"/>
        <v>10</v>
      </c>
      <c r="G404" s="90" t="s">
        <v>17</v>
      </c>
      <c r="H404" s="102"/>
      <c r="I404" s="102"/>
      <c r="J404" s="102"/>
      <c r="K404" s="102"/>
      <c r="L404" s="102"/>
      <c r="M404" s="102"/>
      <c r="N404" s="102"/>
      <c r="O404" s="77"/>
      <c r="P404" s="85"/>
      <c r="Q404" s="5"/>
    </row>
    <row r="405" spans="1:17" ht="15.75">
      <c r="A405" s="24">
        <f>IF(F405&lt;&gt;"",1+MAX($A$6:A404),"")</f>
        <v>234</v>
      </c>
      <c r="B405" s="25"/>
      <c r="C405" s="59" t="s">
        <v>330</v>
      </c>
      <c r="D405" s="22">
        <f>ROUNDUP(D401/9.2,0)+ROUNDUP(D401*9%,0)</f>
        <v>13</v>
      </c>
      <c r="E405" s="60">
        <v>0</v>
      </c>
      <c r="F405" s="90">
        <f t="shared" si="282"/>
        <v>13</v>
      </c>
      <c r="G405" s="90" t="s">
        <v>17</v>
      </c>
      <c r="H405" s="102"/>
      <c r="I405" s="102"/>
      <c r="J405" s="102"/>
      <c r="K405" s="102"/>
      <c r="L405" s="102"/>
      <c r="M405" s="102"/>
      <c r="N405" s="102"/>
      <c r="O405" s="77"/>
      <c r="P405" s="85"/>
      <c r="Q405" s="5"/>
    </row>
    <row r="406" spans="1:17" ht="15.75">
      <c r="A406" s="24">
        <f>IF(F406&lt;&gt;"",1+MAX($A$6:A405),"")</f>
        <v>235</v>
      </c>
      <c r="B406" s="25"/>
      <c r="C406" s="59" t="s">
        <v>331</v>
      </c>
      <c r="D406" s="22">
        <f>ROUNDUP(D401/9.2,0)+ROUNDUP(D401*9%,0)</f>
        <v>13</v>
      </c>
      <c r="E406" s="60">
        <v>0</v>
      </c>
      <c r="F406" s="90">
        <f t="shared" si="282"/>
        <v>13</v>
      </c>
      <c r="G406" s="90" t="s">
        <v>17</v>
      </c>
      <c r="H406" s="102"/>
      <c r="I406" s="102"/>
      <c r="J406" s="102"/>
      <c r="K406" s="102"/>
      <c r="L406" s="102"/>
      <c r="M406" s="102"/>
      <c r="N406" s="102"/>
      <c r="O406" s="77"/>
      <c r="P406" s="85"/>
      <c r="Q406" s="5"/>
    </row>
    <row r="407" spans="1:17" ht="15.75">
      <c r="A407" s="24" t="str">
        <f>IF(F407&lt;&gt;"",1+MAX($A$6:A406),"")</f>
        <v/>
      </c>
      <c r="B407" s="25"/>
      <c r="C407" s="59"/>
      <c r="D407" s="22"/>
      <c r="E407" s="60"/>
      <c r="F407" s="90"/>
      <c r="G407" s="90"/>
      <c r="H407" s="92"/>
      <c r="I407" s="92"/>
      <c r="J407" s="64"/>
      <c r="K407" s="70"/>
      <c r="L407" s="91"/>
      <c r="M407" s="51"/>
      <c r="N407" s="77"/>
      <c r="O407" s="77"/>
      <c r="P407" s="85"/>
      <c r="Q407" s="5"/>
    </row>
    <row r="408" spans="1:17" ht="15.75">
      <c r="A408" s="24" t="str">
        <f>IF(F408&lt;&gt;"",1+MAX($A$6:A407),"")</f>
        <v/>
      </c>
      <c r="B408" s="7"/>
      <c r="C408" s="45" t="s">
        <v>340</v>
      </c>
      <c r="D408" s="23"/>
      <c r="E408" s="26"/>
      <c r="F408" s="23"/>
      <c r="G408" s="22"/>
      <c r="H408" s="51"/>
      <c r="I408" s="22"/>
      <c r="J408" s="22"/>
      <c r="K408" s="69"/>
      <c r="L408" s="22"/>
      <c r="M408" s="33"/>
      <c r="N408" s="77"/>
      <c r="O408" s="77"/>
      <c r="P408" s="84"/>
    </row>
    <row r="409" spans="1:17" ht="30">
      <c r="A409" s="24">
        <f>IF(F409&lt;&gt;"",1+MAX($A$6:A408),"")</f>
        <v>236</v>
      </c>
      <c r="B409" s="25"/>
      <c r="C409" s="46" t="s">
        <v>341</v>
      </c>
      <c r="D409" s="22">
        <v>45</v>
      </c>
      <c r="E409" s="60">
        <v>0.1</v>
      </c>
      <c r="F409" s="90">
        <f t="shared" ref="F409:F416" si="287">(1+E409)*D409</f>
        <v>49.500000000000007</v>
      </c>
      <c r="G409" s="90" t="s">
        <v>16</v>
      </c>
      <c r="H409" s="92">
        <v>0.64500000000000002</v>
      </c>
      <c r="I409" s="92">
        <f t="shared" ref="I409:I416" si="288">F409*H409</f>
        <v>31.927500000000006</v>
      </c>
      <c r="J409" s="64">
        <v>2.4E-2</v>
      </c>
      <c r="K409" s="70">
        <f t="shared" ref="K409:K416" si="289">$O$383</f>
        <v>62</v>
      </c>
      <c r="L409" s="91">
        <f t="shared" ref="L409:L416" si="290">J409*F409</f>
        <v>1.1880000000000002</v>
      </c>
      <c r="M409" s="51">
        <f t="shared" ref="M409:M416" si="291">L409*K409</f>
        <v>73.656000000000006</v>
      </c>
      <c r="N409" s="77">
        <f t="shared" ref="N409:N416" si="292">M409+I409</f>
        <v>105.58350000000002</v>
      </c>
      <c r="O409" s="77"/>
      <c r="P409" s="85"/>
      <c r="Q409" s="5"/>
    </row>
    <row r="410" spans="1:17" ht="15.75">
      <c r="A410" s="24">
        <f>IF(F410&lt;&gt;"",1+MAX($A$6:A409),"")</f>
        <v>237</v>
      </c>
      <c r="B410" s="25"/>
      <c r="C410" s="46" t="s">
        <v>342</v>
      </c>
      <c r="D410" s="22">
        <v>700</v>
      </c>
      <c r="E410" s="60">
        <v>0.1</v>
      </c>
      <c r="F410" s="90">
        <f t="shared" si="287"/>
        <v>770.00000000000011</v>
      </c>
      <c r="G410" s="90" t="s">
        <v>16</v>
      </c>
      <c r="H410" s="92">
        <v>0.40950000000000003</v>
      </c>
      <c r="I410" s="92">
        <f t="shared" si="288"/>
        <v>315.31500000000005</v>
      </c>
      <c r="J410" s="64">
        <v>2.181E-2</v>
      </c>
      <c r="K410" s="70">
        <f t="shared" si="289"/>
        <v>62</v>
      </c>
      <c r="L410" s="91">
        <f t="shared" si="290"/>
        <v>16.793700000000001</v>
      </c>
      <c r="M410" s="51">
        <f t="shared" si="291"/>
        <v>1041.2094000000002</v>
      </c>
      <c r="N410" s="77">
        <f t="shared" si="292"/>
        <v>1356.5244000000002</v>
      </c>
      <c r="O410" s="77"/>
      <c r="P410" s="85"/>
      <c r="Q410" s="5"/>
    </row>
    <row r="411" spans="1:17" ht="15.75">
      <c r="A411" s="24">
        <f>IF(F411&lt;&gt;"",1+MAX($A$6:A410),"")</f>
        <v>238</v>
      </c>
      <c r="B411" s="25"/>
      <c r="C411" s="46" t="s">
        <v>343</v>
      </c>
      <c r="D411" s="22">
        <v>340</v>
      </c>
      <c r="E411" s="60">
        <v>0.1</v>
      </c>
      <c r="F411" s="90">
        <f t="shared" si="287"/>
        <v>374.00000000000006</v>
      </c>
      <c r="G411" s="90" t="s">
        <v>16</v>
      </c>
      <c r="H411" s="92">
        <v>0.27300000000000002</v>
      </c>
      <c r="I411" s="92">
        <f t="shared" si="288"/>
        <v>102.10200000000002</v>
      </c>
      <c r="J411" s="64">
        <v>1.4539999999999999E-2</v>
      </c>
      <c r="K411" s="70">
        <f t="shared" si="289"/>
        <v>62</v>
      </c>
      <c r="L411" s="91">
        <f t="shared" si="290"/>
        <v>5.4379600000000003</v>
      </c>
      <c r="M411" s="51">
        <f t="shared" si="291"/>
        <v>337.15352000000001</v>
      </c>
      <c r="N411" s="77">
        <f t="shared" si="292"/>
        <v>439.25552000000005</v>
      </c>
      <c r="O411" s="77"/>
      <c r="P411" s="85"/>
      <c r="Q411" s="5"/>
    </row>
    <row r="412" spans="1:17" ht="15.75">
      <c r="A412" s="24">
        <f>IF(F412&lt;&gt;"",1+MAX($A$6:A411),"")</f>
        <v>239</v>
      </c>
      <c r="B412" s="25"/>
      <c r="C412" s="46" t="s">
        <v>344</v>
      </c>
      <c r="D412" s="22">
        <v>360</v>
      </c>
      <c r="E412" s="60">
        <v>0.1</v>
      </c>
      <c r="F412" s="90">
        <f t="shared" si="287"/>
        <v>396.00000000000006</v>
      </c>
      <c r="G412" s="90" t="s">
        <v>16</v>
      </c>
      <c r="H412" s="92">
        <v>0.152</v>
      </c>
      <c r="I412" s="92">
        <f t="shared" si="288"/>
        <v>60.192000000000007</v>
      </c>
      <c r="J412" s="64">
        <v>1.23E-2</v>
      </c>
      <c r="K412" s="70">
        <f t="shared" si="289"/>
        <v>62</v>
      </c>
      <c r="L412" s="91">
        <f t="shared" si="290"/>
        <v>4.8708000000000009</v>
      </c>
      <c r="M412" s="51">
        <f t="shared" si="291"/>
        <v>301.98960000000005</v>
      </c>
      <c r="N412" s="77">
        <f t="shared" si="292"/>
        <v>362.18160000000006</v>
      </c>
      <c r="O412" s="77"/>
      <c r="P412" s="85"/>
      <c r="Q412" s="5"/>
    </row>
    <row r="413" spans="1:17" ht="15.75">
      <c r="A413" s="24">
        <f>IF(F413&lt;&gt;"",1+MAX($A$6:A412),"")</f>
        <v>240</v>
      </c>
      <c r="B413" s="25"/>
      <c r="C413" s="46" t="s">
        <v>345</v>
      </c>
      <c r="D413" s="22">
        <v>590</v>
      </c>
      <c r="E413" s="60">
        <v>0.1</v>
      </c>
      <c r="F413" s="90">
        <f t="shared" si="287"/>
        <v>649</v>
      </c>
      <c r="G413" s="90" t="s">
        <v>16</v>
      </c>
      <c r="H413" s="92">
        <v>0.22799999999999998</v>
      </c>
      <c r="I413" s="92">
        <f t="shared" si="288"/>
        <v>147.97199999999998</v>
      </c>
      <c r="J413" s="64">
        <v>1.8450000000000001E-2</v>
      </c>
      <c r="K413" s="70">
        <f t="shared" si="289"/>
        <v>62</v>
      </c>
      <c r="L413" s="91">
        <f t="shared" si="290"/>
        <v>11.97405</v>
      </c>
      <c r="M413" s="51">
        <f t="shared" si="291"/>
        <v>742.39110000000005</v>
      </c>
      <c r="N413" s="77">
        <f t="shared" si="292"/>
        <v>890.36310000000003</v>
      </c>
      <c r="O413" s="77"/>
      <c r="P413" s="85"/>
      <c r="Q413" s="5"/>
    </row>
    <row r="414" spans="1:17" ht="15.75">
      <c r="A414" s="24">
        <f>IF(F414&lt;&gt;"",1+MAX($A$6:A413),"")</f>
        <v>241</v>
      </c>
      <c r="B414" s="25"/>
      <c r="C414" s="46" t="s">
        <v>346</v>
      </c>
      <c r="D414" s="22">
        <v>40</v>
      </c>
      <c r="E414" s="60">
        <v>0.1</v>
      </c>
      <c r="F414" s="90">
        <f t="shared" si="287"/>
        <v>44</v>
      </c>
      <c r="G414" s="90" t="s">
        <v>16</v>
      </c>
      <c r="H414" s="92">
        <v>0.85</v>
      </c>
      <c r="I414" s="92">
        <f t="shared" si="288"/>
        <v>37.4</v>
      </c>
      <c r="J414" s="64">
        <v>2.4620000000000003E-2</v>
      </c>
      <c r="K414" s="70">
        <f t="shared" si="289"/>
        <v>62</v>
      </c>
      <c r="L414" s="91">
        <f t="shared" si="290"/>
        <v>1.0832800000000002</v>
      </c>
      <c r="M414" s="51">
        <f t="shared" si="291"/>
        <v>67.163360000000011</v>
      </c>
      <c r="N414" s="77">
        <f t="shared" si="292"/>
        <v>104.56336000000002</v>
      </c>
      <c r="O414" s="77"/>
      <c r="P414" s="85"/>
      <c r="Q414" s="5"/>
    </row>
    <row r="415" spans="1:17" ht="15.75">
      <c r="A415" s="24">
        <f>IF(F415&lt;&gt;"",1+MAX($A$6:A414),"")</f>
        <v>242</v>
      </c>
      <c r="B415" s="25"/>
      <c r="C415" s="46" t="s">
        <v>347</v>
      </c>
      <c r="D415" s="22">
        <v>40</v>
      </c>
      <c r="E415" s="60">
        <v>0.1</v>
      </c>
      <c r="F415" s="90">
        <f t="shared" si="287"/>
        <v>44</v>
      </c>
      <c r="G415" s="90" t="s">
        <v>16</v>
      </c>
      <c r="H415" s="92">
        <v>1.7</v>
      </c>
      <c r="I415" s="92">
        <f t="shared" si="288"/>
        <v>74.8</v>
      </c>
      <c r="J415" s="64">
        <v>4.9240000000000006E-2</v>
      </c>
      <c r="K415" s="70">
        <f t="shared" si="289"/>
        <v>62</v>
      </c>
      <c r="L415" s="91">
        <f t="shared" si="290"/>
        <v>2.1665600000000005</v>
      </c>
      <c r="M415" s="51">
        <f t="shared" si="291"/>
        <v>134.32672000000002</v>
      </c>
      <c r="N415" s="77">
        <f t="shared" si="292"/>
        <v>209.12672000000003</v>
      </c>
      <c r="O415" s="77"/>
      <c r="P415" s="85"/>
      <c r="Q415" s="5"/>
    </row>
    <row r="416" spans="1:17" ht="15.75">
      <c r="A416" s="24">
        <f>IF(F416&lt;&gt;"",1+MAX($A$6:A415),"")</f>
        <v>243</v>
      </c>
      <c r="B416" s="25"/>
      <c r="C416" s="46" t="s">
        <v>348</v>
      </c>
      <c r="D416" s="22">
        <v>60</v>
      </c>
      <c r="E416" s="60">
        <v>0.1</v>
      </c>
      <c r="F416" s="90">
        <f t="shared" si="287"/>
        <v>66</v>
      </c>
      <c r="G416" s="90" t="s">
        <v>16</v>
      </c>
      <c r="H416" s="92">
        <v>6.0299999999999994</v>
      </c>
      <c r="I416" s="92">
        <f t="shared" si="288"/>
        <v>397.97999999999996</v>
      </c>
      <c r="J416" s="64">
        <v>8.2769999999999996E-2</v>
      </c>
      <c r="K416" s="70">
        <f t="shared" si="289"/>
        <v>62</v>
      </c>
      <c r="L416" s="91">
        <f t="shared" si="290"/>
        <v>5.4628199999999998</v>
      </c>
      <c r="M416" s="51">
        <f t="shared" si="291"/>
        <v>338.69484</v>
      </c>
      <c r="N416" s="77">
        <f t="shared" si="292"/>
        <v>736.6748399999999</v>
      </c>
      <c r="O416" s="77"/>
      <c r="P416" s="85"/>
      <c r="Q416" s="5"/>
    </row>
    <row r="417" spans="1:17" ht="15.75">
      <c r="A417" s="24" t="str">
        <f>IF(F417&lt;&gt;"",1+MAX($A$6:A416),"")</f>
        <v/>
      </c>
      <c r="B417" s="25"/>
      <c r="C417" s="46"/>
      <c r="D417" s="22"/>
      <c r="E417" s="60"/>
      <c r="F417" s="90"/>
      <c r="G417" s="90"/>
      <c r="H417" s="92"/>
      <c r="I417" s="92"/>
      <c r="J417" s="64"/>
      <c r="K417" s="70"/>
      <c r="L417" s="91"/>
      <c r="M417" s="51"/>
      <c r="N417" s="77"/>
      <c r="O417" s="77"/>
      <c r="P417" s="85"/>
      <c r="Q417" s="5"/>
    </row>
    <row r="418" spans="1:17" ht="15.75">
      <c r="A418" s="24" t="str">
        <f>IF(F418&lt;&gt;"",1+MAX($A$6:A417),"")</f>
        <v/>
      </c>
      <c r="B418" s="7"/>
      <c r="C418" s="45" t="s">
        <v>349</v>
      </c>
      <c r="D418" s="23"/>
      <c r="E418" s="26"/>
      <c r="F418" s="23"/>
      <c r="G418" s="22"/>
      <c r="H418" s="51"/>
      <c r="I418" s="22"/>
      <c r="J418" s="22"/>
      <c r="K418" s="69"/>
      <c r="L418" s="22"/>
      <c r="M418" s="33"/>
      <c r="N418" s="77"/>
      <c r="O418" s="77"/>
      <c r="P418" s="84"/>
    </row>
    <row r="419" spans="1:17" ht="15.75">
      <c r="A419" s="24">
        <f>IF(F419&lt;&gt;"",1+MAX($A$6:A418),"")</f>
        <v>244</v>
      </c>
      <c r="B419" s="25"/>
      <c r="C419" s="46" t="s">
        <v>350</v>
      </c>
      <c r="D419" s="22">
        <v>20</v>
      </c>
      <c r="E419" s="60">
        <v>0.1</v>
      </c>
      <c r="F419" s="90">
        <f t="shared" ref="F419:F420" si="293">(1+E419)*D419</f>
        <v>22</v>
      </c>
      <c r="G419" s="90" t="s">
        <v>16</v>
      </c>
      <c r="H419" s="92">
        <v>0.79500000000000004</v>
      </c>
      <c r="I419" s="92">
        <f t="shared" ref="I419:I420" si="294">F419*H419</f>
        <v>17.490000000000002</v>
      </c>
      <c r="J419" s="64">
        <v>1.5089999999999999E-2</v>
      </c>
      <c r="K419" s="70">
        <f t="shared" ref="K419:K420" si="295">$O$383</f>
        <v>62</v>
      </c>
      <c r="L419" s="91">
        <f t="shared" ref="L419:L420" si="296">J419*F419</f>
        <v>0.33198</v>
      </c>
      <c r="M419" s="51">
        <f t="shared" ref="M419:M420" si="297">L419*K419</f>
        <v>20.58276</v>
      </c>
      <c r="N419" s="77">
        <f t="shared" ref="N419:N420" si="298">M419+I419</f>
        <v>38.072760000000002</v>
      </c>
      <c r="O419" s="77"/>
      <c r="P419" s="85"/>
      <c r="Q419" s="5"/>
    </row>
    <row r="420" spans="1:17" ht="15.75">
      <c r="A420" s="24">
        <f>IF(F420&lt;&gt;"",1+MAX($A$6:A419),"")</f>
        <v>245</v>
      </c>
      <c r="B420" s="25"/>
      <c r="C420" s="46" t="s">
        <v>351</v>
      </c>
      <c r="D420" s="22">
        <v>2</v>
      </c>
      <c r="E420" s="60">
        <v>0</v>
      </c>
      <c r="F420" s="90">
        <f t="shared" si="293"/>
        <v>2</v>
      </c>
      <c r="G420" s="90" t="s">
        <v>17</v>
      </c>
      <c r="H420" s="92">
        <v>35.5</v>
      </c>
      <c r="I420" s="92">
        <f t="shared" si="294"/>
        <v>71</v>
      </c>
      <c r="J420" s="64">
        <v>1.5089999999999999</v>
      </c>
      <c r="K420" s="70">
        <f t="shared" si="295"/>
        <v>62</v>
      </c>
      <c r="L420" s="91">
        <f t="shared" si="296"/>
        <v>3.0179999999999998</v>
      </c>
      <c r="M420" s="51">
        <f t="shared" si="297"/>
        <v>187.11599999999999</v>
      </c>
      <c r="N420" s="77">
        <f t="shared" si="298"/>
        <v>258.11599999999999</v>
      </c>
      <c r="O420" s="77"/>
      <c r="P420" s="85"/>
      <c r="Q420" s="5"/>
    </row>
    <row r="421" spans="1:17" ht="15.75">
      <c r="A421" s="24" t="str">
        <f>IF(F421&lt;&gt;"",1+MAX($A$6:A420),"")</f>
        <v/>
      </c>
      <c r="B421" s="25"/>
      <c r="C421" s="46"/>
      <c r="D421" s="22"/>
      <c r="E421" s="60"/>
      <c r="F421" s="90"/>
      <c r="G421" s="90"/>
      <c r="H421" s="92"/>
      <c r="I421" s="92"/>
      <c r="J421" s="64"/>
      <c r="K421" s="70"/>
      <c r="L421" s="91"/>
      <c r="M421" s="51"/>
      <c r="N421" s="77"/>
      <c r="O421" s="77"/>
      <c r="P421" s="85"/>
      <c r="Q421" s="5"/>
    </row>
    <row r="422" spans="1:17" ht="15.75">
      <c r="A422" s="24" t="str">
        <f>IF(F422&lt;&gt;"",1+MAX($A$6:A421),"")</f>
        <v/>
      </c>
      <c r="B422" s="7"/>
      <c r="C422" s="45" t="s">
        <v>352</v>
      </c>
      <c r="D422" s="23"/>
      <c r="E422" s="26"/>
      <c r="F422" s="23"/>
      <c r="G422" s="22"/>
      <c r="H422" s="51"/>
      <c r="I422" s="22"/>
      <c r="J422" s="22"/>
      <c r="K422" s="69"/>
      <c r="L422" s="22"/>
      <c r="M422" s="33"/>
      <c r="N422" s="77"/>
      <c r="O422" s="77"/>
      <c r="P422" s="84"/>
    </row>
    <row r="423" spans="1:17" ht="15.75">
      <c r="A423" s="24">
        <f>IF(F423&lt;&gt;"",1+MAX($A$6:A422),"")</f>
        <v>246</v>
      </c>
      <c r="B423" s="25"/>
      <c r="C423" s="46" t="s">
        <v>31</v>
      </c>
      <c r="D423" s="22">
        <v>4</v>
      </c>
      <c r="E423" s="60">
        <v>0</v>
      </c>
      <c r="F423" s="90">
        <f t="shared" ref="F423:F425" si="299">(1+E423)*D423</f>
        <v>4</v>
      </c>
      <c r="G423" s="90" t="s">
        <v>17</v>
      </c>
      <c r="H423" s="92">
        <v>123</v>
      </c>
      <c r="I423" s="92">
        <f t="shared" ref="I423:I425" si="300">F423*H423</f>
        <v>492</v>
      </c>
      <c r="J423" s="64">
        <v>1.29</v>
      </c>
      <c r="K423" s="70">
        <f t="shared" ref="K423:K425" si="301">$O$383</f>
        <v>62</v>
      </c>
      <c r="L423" s="91">
        <f t="shared" ref="L423:L425" si="302">J423*F423</f>
        <v>5.16</v>
      </c>
      <c r="M423" s="51">
        <f t="shared" ref="M423:M425" si="303">L423*K423</f>
        <v>319.92</v>
      </c>
      <c r="N423" s="77">
        <f t="shared" ref="N423:N425" si="304">M423+I423</f>
        <v>811.92000000000007</v>
      </c>
      <c r="O423" s="77"/>
      <c r="P423" s="85"/>
      <c r="Q423" s="5"/>
    </row>
    <row r="424" spans="1:17" ht="15.75">
      <c r="A424" s="24">
        <f>IF(F424&lt;&gt;"",1+MAX($A$6:A423),"")</f>
        <v>247</v>
      </c>
      <c r="B424" s="25"/>
      <c r="C424" s="46" t="s">
        <v>353</v>
      </c>
      <c r="D424" s="22">
        <v>1</v>
      </c>
      <c r="E424" s="60">
        <v>0</v>
      </c>
      <c r="F424" s="90">
        <f t="shared" si="299"/>
        <v>1</v>
      </c>
      <c r="G424" s="90" t="s">
        <v>17</v>
      </c>
      <c r="H424" s="92">
        <v>59</v>
      </c>
      <c r="I424" s="92">
        <f t="shared" si="300"/>
        <v>59</v>
      </c>
      <c r="J424" s="64">
        <v>0.33300000000000002</v>
      </c>
      <c r="K424" s="70">
        <f t="shared" si="301"/>
        <v>62</v>
      </c>
      <c r="L424" s="91">
        <f t="shared" si="302"/>
        <v>0.33300000000000002</v>
      </c>
      <c r="M424" s="51">
        <f t="shared" si="303"/>
        <v>20.646000000000001</v>
      </c>
      <c r="N424" s="77">
        <f t="shared" si="304"/>
        <v>79.646000000000001</v>
      </c>
      <c r="O424" s="77"/>
      <c r="P424" s="85"/>
      <c r="Q424" s="5"/>
    </row>
    <row r="425" spans="1:17" ht="15.75">
      <c r="A425" s="24">
        <f>IF(F425&lt;&gt;"",1+MAX($A$6:A424),"")</f>
        <v>248</v>
      </c>
      <c r="B425" s="25"/>
      <c r="C425" s="46" t="s">
        <v>354</v>
      </c>
      <c r="D425" s="22">
        <v>1</v>
      </c>
      <c r="E425" s="60">
        <v>0</v>
      </c>
      <c r="F425" s="90">
        <f t="shared" si="299"/>
        <v>1</v>
      </c>
      <c r="G425" s="90" t="s">
        <v>17</v>
      </c>
      <c r="H425" s="92">
        <v>40</v>
      </c>
      <c r="I425" s="92">
        <f t="shared" si="300"/>
        <v>40</v>
      </c>
      <c r="J425" s="64">
        <v>1.333</v>
      </c>
      <c r="K425" s="70">
        <f t="shared" si="301"/>
        <v>62</v>
      </c>
      <c r="L425" s="91">
        <f t="shared" si="302"/>
        <v>1.333</v>
      </c>
      <c r="M425" s="51">
        <f t="shared" si="303"/>
        <v>82.646000000000001</v>
      </c>
      <c r="N425" s="77">
        <f t="shared" si="304"/>
        <v>122.646</v>
      </c>
      <c r="O425" s="77"/>
      <c r="P425" s="85"/>
      <c r="Q425" s="5"/>
    </row>
    <row r="426" spans="1:17" ht="15.75">
      <c r="A426" s="24" t="str">
        <f>IF(F426&lt;&gt;"",1+MAX($A$6:A425),"")</f>
        <v/>
      </c>
      <c r="B426" s="25"/>
      <c r="C426" s="46"/>
      <c r="D426" s="22"/>
      <c r="E426" s="60"/>
      <c r="F426" s="90"/>
      <c r="G426" s="90"/>
      <c r="H426" s="92"/>
      <c r="I426" s="92"/>
      <c r="J426" s="64"/>
      <c r="K426" s="70"/>
      <c r="L426" s="91"/>
      <c r="M426" s="51"/>
      <c r="N426" s="77"/>
      <c r="O426" s="77"/>
      <c r="P426" s="85"/>
      <c r="Q426" s="5"/>
    </row>
    <row r="427" spans="1:17" ht="15.75">
      <c r="A427" s="24" t="str">
        <f>IF(F427&lt;&gt;"",1+MAX($A$6:A426),"")</f>
        <v/>
      </c>
      <c r="B427" s="7"/>
      <c r="C427" s="45" t="s">
        <v>355</v>
      </c>
      <c r="D427" s="23"/>
      <c r="E427" s="26"/>
      <c r="F427" s="23"/>
      <c r="G427" s="22"/>
      <c r="H427" s="51"/>
      <c r="I427" s="22"/>
      <c r="J427" s="22"/>
      <c r="K427" s="69"/>
      <c r="L427" s="22"/>
      <c r="M427" s="33"/>
      <c r="N427" s="77"/>
      <c r="O427" s="77"/>
      <c r="P427" s="84"/>
    </row>
    <row r="428" spans="1:17" ht="15.75">
      <c r="A428" s="24" t="str">
        <f>IF(F428&lt;&gt;"",1+MAX($A$6:A427),"")</f>
        <v/>
      </c>
      <c r="B428" s="25"/>
      <c r="C428" s="97" t="s">
        <v>356</v>
      </c>
      <c r="D428" s="22"/>
      <c r="E428" s="60"/>
      <c r="F428" s="90"/>
      <c r="G428" s="90"/>
      <c r="H428" s="92"/>
      <c r="I428" s="92"/>
      <c r="J428" s="64"/>
      <c r="K428" s="70"/>
      <c r="L428" s="91"/>
      <c r="M428" s="51"/>
      <c r="N428" s="77"/>
      <c r="O428" s="77"/>
      <c r="P428" s="85"/>
      <c r="Q428" s="5"/>
    </row>
    <row r="429" spans="1:17" ht="15.75">
      <c r="A429" s="24">
        <f>IF(F429&lt;&gt;"",1+MAX($A$6:A428),"")</f>
        <v>249</v>
      </c>
      <c r="B429" s="25"/>
      <c r="C429" s="46" t="s">
        <v>357</v>
      </c>
      <c r="D429" s="22">
        <v>35</v>
      </c>
      <c r="E429" s="60">
        <v>0</v>
      </c>
      <c r="F429" s="90">
        <f t="shared" ref="F429:F433" si="305">(1+E429)*D429</f>
        <v>35</v>
      </c>
      <c r="G429" s="90" t="s">
        <v>17</v>
      </c>
      <c r="H429" s="92">
        <v>42</v>
      </c>
      <c r="I429" s="92">
        <f t="shared" ref="I429:I433" si="306">F429*H429</f>
        <v>1470</v>
      </c>
      <c r="J429" s="64">
        <v>1.401</v>
      </c>
      <c r="K429" s="70">
        <f t="shared" ref="K429:K433" si="307">$O$383</f>
        <v>62</v>
      </c>
      <c r="L429" s="91">
        <f t="shared" ref="L429:L433" si="308">J429*F429</f>
        <v>49.035000000000004</v>
      </c>
      <c r="M429" s="51">
        <f t="shared" ref="M429:M433" si="309">L429*K429</f>
        <v>3040.17</v>
      </c>
      <c r="N429" s="77">
        <f t="shared" ref="N429:N433" si="310">M429+I429</f>
        <v>4510.17</v>
      </c>
      <c r="O429" s="77"/>
      <c r="P429" s="85"/>
      <c r="Q429" s="5"/>
    </row>
    <row r="430" spans="1:17" ht="30">
      <c r="A430" s="24">
        <f>IF(F430&lt;&gt;"",1+MAX($A$6:A429),"")</f>
        <v>250</v>
      </c>
      <c r="B430" s="25"/>
      <c r="C430" s="46" t="s">
        <v>358</v>
      </c>
      <c r="D430" s="22">
        <v>7</v>
      </c>
      <c r="E430" s="60">
        <v>0</v>
      </c>
      <c r="F430" s="90">
        <f t="shared" si="305"/>
        <v>7</v>
      </c>
      <c r="G430" s="90" t="s">
        <v>17</v>
      </c>
      <c r="H430" s="92">
        <v>73</v>
      </c>
      <c r="I430" s="92">
        <f t="shared" si="306"/>
        <v>511</v>
      </c>
      <c r="J430" s="64">
        <v>1.9</v>
      </c>
      <c r="K430" s="70">
        <f t="shared" si="307"/>
        <v>62</v>
      </c>
      <c r="L430" s="91">
        <f t="shared" si="308"/>
        <v>13.299999999999999</v>
      </c>
      <c r="M430" s="51">
        <f t="shared" si="309"/>
        <v>824.59999999999991</v>
      </c>
      <c r="N430" s="77">
        <f t="shared" si="310"/>
        <v>1335.6</v>
      </c>
      <c r="O430" s="77"/>
      <c r="P430" s="85"/>
      <c r="Q430" s="5"/>
    </row>
    <row r="431" spans="1:17" ht="30">
      <c r="A431" s="24">
        <f>IF(F431&lt;&gt;"",1+MAX($A$6:A430),"")</f>
        <v>251</v>
      </c>
      <c r="B431" s="25"/>
      <c r="C431" s="46" t="s">
        <v>359</v>
      </c>
      <c r="D431" s="22">
        <v>6</v>
      </c>
      <c r="E431" s="60">
        <v>0</v>
      </c>
      <c r="F431" s="90">
        <f t="shared" si="305"/>
        <v>6</v>
      </c>
      <c r="G431" s="90" t="s">
        <v>17</v>
      </c>
      <c r="H431" s="92">
        <v>75.06</v>
      </c>
      <c r="I431" s="92">
        <f t="shared" si="306"/>
        <v>450.36</v>
      </c>
      <c r="J431" s="64">
        <v>2.15</v>
      </c>
      <c r="K431" s="70">
        <f t="shared" si="307"/>
        <v>62</v>
      </c>
      <c r="L431" s="91">
        <f t="shared" si="308"/>
        <v>12.899999999999999</v>
      </c>
      <c r="M431" s="51">
        <f t="shared" si="309"/>
        <v>799.8</v>
      </c>
      <c r="N431" s="77">
        <f t="shared" si="310"/>
        <v>1250.1599999999999</v>
      </c>
      <c r="O431" s="77"/>
      <c r="P431" s="85"/>
      <c r="Q431" s="5"/>
    </row>
    <row r="432" spans="1:17" ht="15.75">
      <c r="A432" s="24">
        <f>IF(F432&lt;&gt;"",1+MAX($A$6:A431),"")</f>
        <v>252</v>
      </c>
      <c r="B432" s="25"/>
      <c r="C432" s="46" t="s">
        <v>360</v>
      </c>
      <c r="D432" s="22">
        <v>2</v>
      </c>
      <c r="E432" s="60">
        <v>0</v>
      </c>
      <c r="F432" s="90">
        <f t="shared" si="305"/>
        <v>2</v>
      </c>
      <c r="G432" s="90" t="s">
        <v>17</v>
      </c>
      <c r="H432" s="92">
        <v>45.5</v>
      </c>
      <c r="I432" s="92">
        <f t="shared" si="306"/>
        <v>91</v>
      </c>
      <c r="J432" s="64">
        <v>1.401</v>
      </c>
      <c r="K432" s="70">
        <f t="shared" si="307"/>
        <v>62</v>
      </c>
      <c r="L432" s="91">
        <f t="shared" si="308"/>
        <v>2.802</v>
      </c>
      <c r="M432" s="51">
        <f t="shared" si="309"/>
        <v>173.72399999999999</v>
      </c>
      <c r="N432" s="77">
        <f t="shared" si="310"/>
        <v>264.72399999999999</v>
      </c>
      <c r="O432" s="77"/>
      <c r="P432" s="85"/>
      <c r="Q432" s="5"/>
    </row>
    <row r="433" spans="1:17" ht="15.75">
      <c r="A433" s="24">
        <f>IF(F433&lt;&gt;"",1+MAX($A$6:A432),"")</f>
        <v>253</v>
      </c>
      <c r="B433" s="25"/>
      <c r="C433" s="46" t="s">
        <v>361</v>
      </c>
      <c r="D433" s="22">
        <v>4</v>
      </c>
      <c r="E433" s="60">
        <v>0</v>
      </c>
      <c r="F433" s="90">
        <f t="shared" si="305"/>
        <v>4</v>
      </c>
      <c r="G433" s="90" t="s">
        <v>17</v>
      </c>
      <c r="H433" s="92">
        <v>42</v>
      </c>
      <c r="I433" s="92">
        <f t="shared" si="306"/>
        <v>168</v>
      </c>
      <c r="J433" s="64">
        <v>1.401</v>
      </c>
      <c r="K433" s="70">
        <f t="shared" si="307"/>
        <v>62</v>
      </c>
      <c r="L433" s="91">
        <f t="shared" si="308"/>
        <v>5.6040000000000001</v>
      </c>
      <c r="M433" s="51">
        <f t="shared" si="309"/>
        <v>347.44799999999998</v>
      </c>
      <c r="N433" s="77">
        <f t="shared" si="310"/>
        <v>515.44799999999998</v>
      </c>
      <c r="O433" s="77"/>
      <c r="P433" s="85"/>
      <c r="Q433" s="5"/>
    </row>
    <row r="434" spans="1:17" ht="15.75">
      <c r="A434" s="24" t="str">
        <f>IF(F434&lt;&gt;"",1+MAX($A$6:A433),"")</f>
        <v/>
      </c>
      <c r="B434" s="25"/>
      <c r="C434" s="46"/>
      <c r="D434" s="22"/>
      <c r="E434" s="60"/>
      <c r="F434" s="90"/>
      <c r="G434" s="90"/>
      <c r="H434" s="92"/>
      <c r="I434" s="92"/>
      <c r="J434" s="64"/>
      <c r="K434" s="70"/>
      <c r="L434" s="91"/>
      <c r="M434" s="51"/>
      <c r="N434" s="77"/>
      <c r="O434" s="77"/>
      <c r="P434" s="85"/>
      <c r="Q434" s="5"/>
    </row>
    <row r="435" spans="1:17" ht="15.75">
      <c r="A435" s="24" t="str">
        <f>IF(F435&lt;&gt;"",1+MAX($A$6:A434),"")</f>
        <v/>
      </c>
      <c r="B435" s="25"/>
      <c r="C435" s="97" t="s">
        <v>362</v>
      </c>
      <c r="D435" s="22"/>
      <c r="E435" s="60"/>
      <c r="F435" s="90"/>
      <c r="G435" s="90"/>
      <c r="H435" s="92"/>
      <c r="I435" s="92"/>
      <c r="J435" s="64"/>
      <c r="K435" s="70"/>
      <c r="L435" s="91"/>
      <c r="M435" s="51"/>
      <c r="N435" s="77"/>
      <c r="O435" s="77"/>
      <c r="P435" s="85"/>
      <c r="Q435" s="5"/>
    </row>
    <row r="436" spans="1:17" ht="15.75">
      <c r="A436" s="24">
        <f>IF(F436&lt;&gt;"",1+MAX($A$6:A435),"")</f>
        <v>254</v>
      </c>
      <c r="B436" s="25"/>
      <c r="C436" s="46" t="s">
        <v>29</v>
      </c>
      <c r="D436" s="22">
        <v>28</v>
      </c>
      <c r="E436" s="60">
        <v>0</v>
      </c>
      <c r="F436" s="90">
        <f t="shared" ref="F436:F437" si="311">(1+E436)*D436</f>
        <v>28</v>
      </c>
      <c r="G436" s="90" t="s">
        <v>17</v>
      </c>
      <c r="H436" s="92">
        <v>37.5</v>
      </c>
      <c r="I436" s="92">
        <f t="shared" ref="I436:I437" si="312">F436*H436</f>
        <v>1050</v>
      </c>
      <c r="J436" s="64">
        <v>1.401</v>
      </c>
      <c r="K436" s="70">
        <f t="shared" ref="K436:K437" si="313">$O$383</f>
        <v>62</v>
      </c>
      <c r="L436" s="91">
        <f t="shared" ref="L436:L437" si="314">J436*F436</f>
        <v>39.228000000000002</v>
      </c>
      <c r="M436" s="51">
        <f t="shared" ref="M436:M437" si="315">L436*K436</f>
        <v>2432.136</v>
      </c>
      <c r="N436" s="77">
        <f t="shared" ref="N436:N437" si="316">M436+I436</f>
        <v>3482.136</v>
      </c>
      <c r="O436" s="77"/>
      <c r="P436" s="85"/>
      <c r="Q436" s="5"/>
    </row>
    <row r="437" spans="1:17" ht="15.75">
      <c r="A437" s="24">
        <f>IF(F437&lt;&gt;"",1+MAX($A$6:A436),"")</f>
        <v>255</v>
      </c>
      <c r="B437" s="25"/>
      <c r="C437" s="46" t="s">
        <v>30</v>
      </c>
      <c r="D437" s="22">
        <v>2</v>
      </c>
      <c r="E437" s="60">
        <v>0</v>
      </c>
      <c r="F437" s="90">
        <f t="shared" si="311"/>
        <v>2</v>
      </c>
      <c r="G437" s="90" t="s">
        <v>17</v>
      </c>
      <c r="H437" s="92">
        <v>35.5</v>
      </c>
      <c r="I437" s="92">
        <f t="shared" si="312"/>
        <v>71</v>
      </c>
      <c r="J437" s="64">
        <v>1.6</v>
      </c>
      <c r="K437" s="70">
        <f t="shared" si="313"/>
        <v>62</v>
      </c>
      <c r="L437" s="91">
        <f t="shared" si="314"/>
        <v>3.2</v>
      </c>
      <c r="M437" s="51">
        <f t="shared" si="315"/>
        <v>198.4</v>
      </c>
      <c r="N437" s="77">
        <f t="shared" si="316"/>
        <v>269.39999999999998</v>
      </c>
      <c r="O437" s="77"/>
      <c r="P437" s="85"/>
      <c r="Q437" s="5"/>
    </row>
    <row r="438" spans="1:17" ht="15.75">
      <c r="A438" s="24" t="str">
        <f>IF(F438&lt;&gt;"",1+MAX($A$6:A437),"")</f>
        <v/>
      </c>
      <c r="B438" s="25"/>
      <c r="C438" s="46"/>
      <c r="D438" s="22"/>
      <c r="E438" s="60"/>
      <c r="F438" s="90"/>
      <c r="G438" s="90"/>
      <c r="H438" s="92"/>
      <c r="I438" s="92"/>
      <c r="J438" s="64"/>
      <c r="K438" s="70"/>
      <c r="L438" s="91"/>
      <c r="M438" s="51"/>
      <c r="N438" s="77"/>
      <c r="O438" s="77"/>
      <c r="P438" s="85"/>
      <c r="Q438" s="5"/>
    </row>
    <row r="439" spans="1:17" ht="15.75">
      <c r="A439" s="24" t="str">
        <f>IF(F439&lt;&gt;"",1+MAX($A$6:A438),"")</f>
        <v/>
      </c>
      <c r="B439" s="7"/>
      <c r="C439" s="45" t="s">
        <v>363</v>
      </c>
      <c r="D439" s="23"/>
      <c r="E439" s="26"/>
      <c r="F439" s="23"/>
      <c r="G439" s="22"/>
      <c r="H439" s="51"/>
      <c r="I439" s="22"/>
      <c r="J439" s="22"/>
      <c r="K439" s="69"/>
      <c r="L439" s="22"/>
      <c r="M439" s="33"/>
      <c r="N439" s="77"/>
      <c r="O439" s="77"/>
      <c r="P439" s="84"/>
    </row>
    <row r="440" spans="1:17" ht="15.75">
      <c r="A440" s="24">
        <f>IF(F440&lt;&gt;"",1+MAX($A$6:A439),"")</f>
        <v>256</v>
      </c>
      <c r="B440" s="25"/>
      <c r="C440" s="46" t="s">
        <v>364</v>
      </c>
      <c r="D440" s="22">
        <v>10</v>
      </c>
      <c r="E440" s="60">
        <v>0</v>
      </c>
      <c r="F440" s="90">
        <f t="shared" ref="F440:F445" si="317">(1+E440)*D440</f>
        <v>10</v>
      </c>
      <c r="G440" s="90" t="s">
        <v>17</v>
      </c>
      <c r="H440" s="92">
        <v>280</v>
      </c>
      <c r="I440" s="92">
        <f t="shared" ref="I440:I445" si="318">F440*H440</f>
        <v>2800</v>
      </c>
      <c r="J440" s="64">
        <v>1.6</v>
      </c>
      <c r="K440" s="70">
        <f t="shared" ref="K440:K445" si="319">$O$383</f>
        <v>62</v>
      </c>
      <c r="L440" s="91">
        <f t="shared" ref="L440:L445" si="320">J440*F440</f>
        <v>16</v>
      </c>
      <c r="M440" s="51">
        <f t="shared" ref="M440:M445" si="321">L440*K440</f>
        <v>992</v>
      </c>
      <c r="N440" s="77">
        <f t="shared" ref="N440:N445" si="322">M440+I440</f>
        <v>3792</v>
      </c>
      <c r="O440" s="77"/>
      <c r="P440" s="85"/>
      <c r="Q440" s="5"/>
    </row>
    <row r="441" spans="1:17" ht="15.75">
      <c r="A441" s="24">
        <f>IF(F441&lt;&gt;"",1+MAX($A$6:A440),"")</f>
        <v>257</v>
      </c>
      <c r="B441" s="25"/>
      <c r="C441" s="46" t="s">
        <v>365</v>
      </c>
      <c r="D441" s="22">
        <v>2</v>
      </c>
      <c r="E441" s="60">
        <v>0</v>
      </c>
      <c r="F441" s="90">
        <f t="shared" si="317"/>
        <v>2</v>
      </c>
      <c r="G441" s="90" t="s">
        <v>17</v>
      </c>
      <c r="H441" s="92">
        <v>735</v>
      </c>
      <c r="I441" s="92">
        <f t="shared" si="318"/>
        <v>1470</v>
      </c>
      <c r="J441" s="64">
        <v>2</v>
      </c>
      <c r="K441" s="70">
        <f t="shared" si="319"/>
        <v>62</v>
      </c>
      <c r="L441" s="91">
        <f t="shared" si="320"/>
        <v>4</v>
      </c>
      <c r="M441" s="51">
        <f t="shared" si="321"/>
        <v>248</v>
      </c>
      <c r="N441" s="77">
        <f t="shared" si="322"/>
        <v>1718</v>
      </c>
      <c r="O441" s="77"/>
      <c r="P441" s="85"/>
      <c r="Q441" s="5"/>
    </row>
    <row r="442" spans="1:17" ht="15.75">
      <c r="A442" s="24">
        <f>IF(F442&lt;&gt;"",1+MAX($A$6:A441),"")</f>
        <v>258</v>
      </c>
      <c r="B442" s="25"/>
      <c r="C442" s="46" t="s">
        <v>366</v>
      </c>
      <c r="D442" s="22">
        <v>1</v>
      </c>
      <c r="E442" s="60">
        <v>0</v>
      </c>
      <c r="F442" s="90">
        <f t="shared" si="317"/>
        <v>1</v>
      </c>
      <c r="G442" s="90" t="s">
        <v>17</v>
      </c>
      <c r="H442" s="92">
        <v>165</v>
      </c>
      <c r="I442" s="92">
        <f t="shared" si="318"/>
        <v>165</v>
      </c>
      <c r="J442" s="64">
        <v>1.2</v>
      </c>
      <c r="K442" s="70">
        <f t="shared" si="319"/>
        <v>62</v>
      </c>
      <c r="L442" s="91">
        <f t="shared" si="320"/>
        <v>1.2</v>
      </c>
      <c r="M442" s="51">
        <f t="shared" si="321"/>
        <v>74.399999999999991</v>
      </c>
      <c r="N442" s="77">
        <f t="shared" si="322"/>
        <v>239.39999999999998</v>
      </c>
      <c r="O442" s="77"/>
      <c r="P442" s="85"/>
      <c r="Q442" s="5"/>
    </row>
    <row r="443" spans="1:17" ht="15.75">
      <c r="A443" s="24">
        <f>IF(F443&lt;&gt;"",1+MAX($A$6:A442),"")</f>
        <v>259</v>
      </c>
      <c r="B443" s="25"/>
      <c r="C443" s="46" t="s">
        <v>367</v>
      </c>
      <c r="D443" s="22">
        <v>3</v>
      </c>
      <c r="E443" s="60">
        <v>0</v>
      </c>
      <c r="F443" s="90">
        <f t="shared" si="317"/>
        <v>3</v>
      </c>
      <c r="G443" s="90" t="s">
        <v>17</v>
      </c>
      <c r="H443" s="92">
        <v>180</v>
      </c>
      <c r="I443" s="92">
        <f t="shared" si="318"/>
        <v>540</v>
      </c>
      <c r="J443" s="64">
        <v>1</v>
      </c>
      <c r="K443" s="70">
        <f t="shared" si="319"/>
        <v>62</v>
      </c>
      <c r="L443" s="91">
        <f t="shared" si="320"/>
        <v>3</v>
      </c>
      <c r="M443" s="51">
        <f t="shared" si="321"/>
        <v>186</v>
      </c>
      <c r="N443" s="77">
        <f t="shared" si="322"/>
        <v>726</v>
      </c>
      <c r="O443" s="77"/>
      <c r="P443" s="85"/>
      <c r="Q443" s="5"/>
    </row>
    <row r="444" spans="1:17" ht="15.75">
      <c r="A444" s="24">
        <f>IF(F444&lt;&gt;"",1+MAX($A$6:A443),"")</f>
        <v>260</v>
      </c>
      <c r="B444" s="25"/>
      <c r="C444" s="46" t="s">
        <v>368</v>
      </c>
      <c r="D444" s="22">
        <v>26</v>
      </c>
      <c r="E444" s="60">
        <v>0</v>
      </c>
      <c r="F444" s="90">
        <f t="shared" si="317"/>
        <v>26</v>
      </c>
      <c r="G444" s="90" t="s">
        <v>17</v>
      </c>
      <c r="H444" s="92">
        <v>300</v>
      </c>
      <c r="I444" s="92">
        <f t="shared" si="318"/>
        <v>7800</v>
      </c>
      <c r="J444" s="64">
        <v>1.6</v>
      </c>
      <c r="K444" s="70">
        <f t="shared" si="319"/>
        <v>62</v>
      </c>
      <c r="L444" s="91">
        <f t="shared" si="320"/>
        <v>41.6</v>
      </c>
      <c r="M444" s="51">
        <f t="shared" si="321"/>
        <v>2579.2000000000003</v>
      </c>
      <c r="N444" s="77">
        <f t="shared" si="322"/>
        <v>10379.200000000001</v>
      </c>
      <c r="O444" s="77"/>
      <c r="P444" s="85"/>
      <c r="Q444" s="5"/>
    </row>
    <row r="445" spans="1:17" ht="15.75">
      <c r="A445" s="24">
        <f>IF(F445&lt;&gt;"",1+MAX($A$6:A444),"")</f>
        <v>261</v>
      </c>
      <c r="B445" s="25"/>
      <c r="C445" s="46" t="s">
        <v>369</v>
      </c>
      <c r="D445" s="22">
        <v>4</v>
      </c>
      <c r="E445" s="60">
        <v>0</v>
      </c>
      <c r="F445" s="90">
        <f t="shared" si="317"/>
        <v>4</v>
      </c>
      <c r="G445" s="90" t="s">
        <v>17</v>
      </c>
      <c r="H445" s="92">
        <v>253</v>
      </c>
      <c r="I445" s="92">
        <f t="shared" si="318"/>
        <v>1012</v>
      </c>
      <c r="J445" s="64">
        <v>1</v>
      </c>
      <c r="K445" s="70">
        <f t="shared" si="319"/>
        <v>62</v>
      </c>
      <c r="L445" s="91">
        <f t="shared" si="320"/>
        <v>4</v>
      </c>
      <c r="M445" s="51">
        <f t="shared" si="321"/>
        <v>248</v>
      </c>
      <c r="N445" s="77">
        <f t="shared" si="322"/>
        <v>1260</v>
      </c>
      <c r="O445" s="77"/>
      <c r="P445" s="85"/>
      <c r="Q445" s="5"/>
    </row>
    <row r="446" spans="1:17" ht="15.75">
      <c r="A446" s="24" t="str">
        <f>IF(F446&lt;&gt;"",1+MAX($A$6:A445),"")</f>
        <v/>
      </c>
      <c r="B446" s="25"/>
      <c r="C446" s="46"/>
      <c r="D446" s="22"/>
      <c r="E446" s="60"/>
      <c r="F446" s="90"/>
      <c r="G446" s="90"/>
      <c r="H446" s="92"/>
      <c r="I446" s="92"/>
      <c r="J446" s="64"/>
      <c r="K446" s="70"/>
      <c r="L446" s="91"/>
      <c r="M446" s="51"/>
      <c r="N446" s="77"/>
      <c r="O446" s="77"/>
      <c r="P446" s="85"/>
      <c r="Q446" s="5"/>
    </row>
    <row r="447" spans="1:17" ht="15.75">
      <c r="A447" s="24" t="str">
        <f>IF(F447&lt;&gt;"",1+MAX($A$6:A446),"")</f>
        <v/>
      </c>
      <c r="B447" s="7"/>
      <c r="C447" s="45" t="s">
        <v>370</v>
      </c>
      <c r="D447" s="23"/>
      <c r="E447" s="26"/>
      <c r="F447" s="23"/>
      <c r="G447" s="22"/>
      <c r="H447" s="51"/>
      <c r="I447" s="22"/>
      <c r="J447" s="22"/>
      <c r="K447" s="69"/>
      <c r="L447" s="22"/>
      <c r="M447" s="33"/>
      <c r="N447" s="77"/>
      <c r="O447" s="77"/>
      <c r="P447" s="84"/>
    </row>
    <row r="448" spans="1:17" ht="15.75">
      <c r="A448" s="24">
        <f>IF(F448&lt;&gt;"",1+MAX($A$6:A447),"")</f>
        <v>262</v>
      </c>
      <c r="B448" s="25"/>
      <c r="C448" s="46" t="s">
        <v>371</v>
      </c>
      <c r="D448" s="22">
        <v>1</v>
      </c>
      <c r="E448" s="60">
        <v>0</v>
      </c>
      <c r="F448" s="90">
        <f t="shared" ref="F448:F451" si="323">(1+E448)*D448</f>
        <v>1</v>
      </c>
      <c r="G448" s="90" t="s">
        <v>17</v>
      </c>
      <c r="H448" s="92">
        <v>85.5</v>
      </c>
      <c r="I448" s="92">
        <f t="shared" ref="I448:I451" si="324">F448*H448</f>
        <v>85.5</v>
      </c>
      <c r="J448" s="64">
        <v>2.5</v>
      </c>
      <c r="K448" s="70">
        <f t="shared" ref="K448:K451" si="325">$O$383</f>
        <v>62</v>
      </c>
      <c r="L448" s="91">
        <f t="shared" ref="L448:L451" si="326">J448*F448</f>
        <v>2.5</v>
      </c>
      <c r="M448" s="51">
        <f t="shared" ref="M448:M451" si="327">L448*K448</f>
        <v>155</v>
      </c>
      <c r="N448" s="77">
        <f t="shared" ref="N448:N451" si="328">M448+I448</f>
        <v>240.5</v>
      </c>
      <c r="O448" s="77"/>
      <c r="P448" s="85"/>
      <c r="Q448" s="5"/>
    </row>
    <row r="449" spans="1:17" ht="15.75">
      <c r="A449" s="24">
        <f>IF(F449&lt;&gt;"",1+MAX($A$6:A448),"")</f>
        <v>263</v>
      </c>
      <c r="B449" s="25"/>
      <c r="C449" s="46" t="s">
        <v>372</v>
      </c>
      <c r="D449" s="22">
        <v>1</v>
      </c>
      <c r="E449" s="60">
        <v>0</v>
      </c>
      <c r="F449" s="90">
        <f t="shared" si="323"/>
        <v>1</v>
      </c>
      <c r="G449" s="90" t="s">
        <v>17</v>
      </c>
      <c r="H449" s="92">
        <v>85.5</v>
      </c>
      <c r="I449" s="92">
        <f t="shared" si="324"/>
        <v>85.5</v>
      </c>
      <c r="J449" s="64">
        <v>2.5</v>
      </c>
      <c r="K449" s="70">
        <f t="shared" si="325"/>
        <v>62</v>
      </c>
      <c r="L449" s="91">
        <f t="shared" si="326"/>
        <v>2.5</v>
      </c>
      <c r="M449" s="51">
        <f t="shared" si="327"/>
        <v>155</v>
      </c>
      <c r="N449" s="77">
        <f t="shared" si="328"/>
        <v>240.5</v>
      </c>
      <c r="O449" s="77"/>
      <c r="P449" s="85"/>
      <c r="Q449" s="5"/>
    </row>
    <row r="450" spans="1:17" ht="15.75">
      <c r="A450" s="24">
        <f>IF(F450&lt;&gt;"",1+MAX($A$6:A449),"")</f>
        <v>264</v>
      </c>
      <c r="B450" s="25"/>
      <c r="C450" s="46" t="s">
        <v>373</v>
      </c>
      <c r="D450" s="22">
        <v>1</v>
      </c>
      <c r="E450" s="60">
        <v>0</v>
      </c>
      <c r="F450" s="90">
        <f t="shared" si="323"/>
        <v>1</v>
      </c>
      <c r="G450" s="90" t="s">
        <v>17</v>
      </c>
      <c r="H450" s="92">
        <v>85.5</v>
      </c>
      <c r="I450" s="92">
        <f t="shared" si="324"/>
        <v>85.5</v>
      </c>
      <c r="J450" s="64">
        <v>2.5</v>
      </c>
      <c r="K450" s="70">
        <f t="shared" si="325"/>
        <v>62</v>
      </c>
      <c r="L450" s="91">
        <f t="shared" si="326"/>
        <v>2.5</v>
      </c>
      <c r="M450" s="51">
        <f t="shared" si="327"/>
        <v>155</v>
      </c>
      <c r="N450" s="77">
        <f t="shared" si="328"/>
        <v>240.5</v>
      </c>
      <c r="O450" s="77"/>
      <c r="P450" s="85"/>
      <c r="Q450" s="5"/>
    </row>
    <row r="451" spans="1:17" ht="15.75">
      <c r="A451" s="24">
        <f>IF(F451&lt;&gt;"",1+MAX($A$6:A450),"")</f>
        <v>265</v>
      </c>
      <c r="B451" s="25"/>
      <c r="C451" s="46" t="s">
        <v>374</v>
      </c>
      <c r="D451" s="22">
        <v>1</v>
      </c>
      <c r="E451" s="60">
        <v>0</v>
      </c>
      <c r="F451" s="90">
        <f t="shared" si="323"/>
        <v>1</v>
      </c>
      <c r="G451" s="90" t="s">
        <v>17</v>
      </c>
      <c r="H451" s="92">
        <v>535</v>
      </c>
      <c r="I451" s="92">
        <f t="shared" si="324"/>
        <v>535</v>
      </c>
      <c r="J451" s="64">
        <v>6.1539999999999999</v>
      </c>
      <c r="K451" s="70">
        <f t="shared" si="325"/>
        <v>62</v>
      </c>
      <c r="L451" s="91">
        <f t="shared" si="326"/>
        <v>6.1539999999999999</v>
      </c>
      <c r="M451" s="51">
        <f t="shared" si="327"/>
        <v>381.548</v>
      </c>
      <c r="N451" s="77">
        <f t="shared" si="328"/>
        <v>916.548</v>
      </c>
      <c r="O451" s="77"/>
      <c r="P451" s="85"/>
      <c r="Q451" s="5"/>
    </row>
    <row r="452" spans="1:17" ht="15.75">
      <c r="A452" s="24" t="str">
        <f>IF(F452&lt;&gt;"",1+MAX($A$6:A451),"")</f>
        <v/>
      </c>
      <c r="B452" s="25"/>
      <c r="C452" s="46"/>
      <c r="D452" s="22"/>
      <c r="E452" s="60"/>
      <c r="F452" s="90"/>
      <c r="G452" s="90"/>
      <c r="H452" s="92"/>
      <c r="I452" s="92"/>
      <c r="J452" s="64"/>
      <c r="K452" s="70"/>
      <c r="L452" s="91"/>
      <c r="M452" s="51"/>
      <c r="N452" s="77"/>
      <c r="O452" s="77"/>
      <c r="P452" s="85"/>
      <c r="Q452" s="5"/>
    </row>
    <row r="453" spans="1:17" ht="15.75">
      <c r="A453" s="24" t="str">
        <f>IF(F453&lt;&gt;"",1+MAX($A$6:A452),"")</f>
        <v/>
      </c>
      <c r="B453" s="7"/>
      <c r="C453" s="45" t="s">
        <v>375</v>
      </c>
      <c r="D453" s="23"/>
      <c r="E453" s="26"/>
      <c r="F453" s="23"/>
      <c r="G453" s="22"/>
      <c r="H453" s="51"/>
      <c r="I453" s="22"/>
      <c r="J453" s="22"/>
      <c r="K453" s="69"/>
      <c r="L453" s="22"/>
      <c r="M453" s="33"/>
      <c r="N453" s="77"/>
      <c r="O453" s="77"/>
      <c r="P453" s="84"/>
    </row>
    <row r="454" spans="1:17" ht="15.75">
      <c r="A454" s="24">
        <f>IF(F454&lt;&gt;"",1+MAX($A$6:A453),"")</f>
        <v>266</v>
      </c>
      <c r="B454" s="25"/>
      <c r="C454" s="46" t="s">
        <v>376</v>
      </c>
      <c r="D454" s="22">
        <v>1</v>
      </c>
      <c r="E454" s="60">
        <v>0</v>
      </c>
      <c r="F454" s="90">
        <f t="shared" ref="F454:F459" si="329">(1+E454)*D454</f>
        <v>1</v>
      </c>
      <c r="G454" s="90" t="s">
        <v>17</v>
      </c>
      <c r="H454" s="92">
        <v>390</v>
      </c>
      <c r="I454" s="92">
        <f t="shared" ref="I454:I459" si="330">F454*H454</f>
        <v>390</v>
      </c>
      <c r="J454" s="64">
        <v>0.91100000000000003</v>
      </c>
      <c r="K454" s="70">
        <f>$O$383</f>
        <v>62</v>
      </c>
      <c r="L454" s="91">
        <f t="shared" ref="L454:L459" si="331">J454*F454</f>
        <v>0.91100000000000003</v>
      </c>
      <c r="M454" s="51">
        <f t="shared" ref="M454:M459" si="332">L454*K454</f>
        <v>56.481999999999999</v>
      </c>
      <c r="N454" s="77">
        <f t="shared" ref="N454:N459" si="333">M454+I454</f>
        <v>446.48199999999997</v>
      </c>
      <c r="O454" s="77"/>
      <c r="P454" s="85"/>
      <c r="Q454" s="5"/>
    </row>
    <row r="455" spans="1:17" ht="15.75">
      <c r="A455" s="24" t="str">
        <f>IF(F455&lt;&gt;"",1+MAX($A$6:A454),"")</f>
        <v/>
      </c>
      <c r="B455" s="25"/>
      <c r="C455" s="46"/>
      <c r="D455" s="22"/>
      <c r="E455" s="60"/>
      <c r="F455" s="90"/>
      <c r="G455" s="90"/>
      <c r="H455" s="92"/>
      <c r="I455" s="92"/>
      <c r="J455" s="64"/>
      <c r="K455" s="70"/>
      <c r="L455" s="91"/>
      <c r="M455" s="51"/>
      <c r="N455" s="77"/>
      <c r="O455" s="77"/>
      <c r="P455" s="85"/>
      <c r="Q455" s="5"/>
    </row>
    <row r="456" spans="1:17" ht="15.75">
      <c r="A456" s="24" t="str">
        <f>IF(F456&lt;&gt;"",1+MAX($A$6:A455),"")</f>
        <v/>
      </c>
      <c r="B456" s="7"/>
      <c r="C456" s="45" t="s">
        <v>377</v>
      </c>
      <c r="D456" s="23"/>
      <c r="E456" s="26"/>
      <c r="F456" s="23"/>
      <c r="G456" s="22"/>
      <c r="H456" s="51"/>
      <c r="I456" s="22"/>
      <c r="J456" s="22"/>
      <c r="K456" s="69"/>
      <c r="L456" s="22"/>
      <c r="M456" s="33"/>
      <c r="N456" s="77"/>
      <c r="O456" s="77"/>
      <c r="P456" s="84"/>
    </row>
    <row r="457" spans="1:17" ht="15.75">
      <c r="A457" s="24">
        <f>IF(F457&lt;&gt;"",1+MAX($A$6:A456),"")</f>
        <v>267</v>
      </c>
      <c r="B457" s="25"/>
      <c r="C457" s="46" t="s">
        <v>378</v>
      </c>
      <c r="D457" s="22">
        <v>1</v>
      </c>
      <c r="E457" s="60">
        <v>0</v>
      </c>
      <c r="F457" s="90">
        <f t="shared" si="329"/>
        <v>1</v>
      </c>
      <c r="G457" s="90" t="s">
        <v>17</v>
      </c>
      <c r="H457" s="92">
        <v>1325</v>
      </c>
      <c r="I457" s="92">
        <f t="shared" si="330"/>
        <v>1325</v>
      </c>
      <c r="J457" s="64">
        <v>2.9630000000000001</v>
      </c>
      <c r="K457" s="70">
        <f t="shared" ref="K457:K459" si="334">$O$383</f>
        <v>62</v>
      </c>
      <c r="L457" s="91">
        <f t="shared" si="331"/>
        <v>2.9630000000000001</v>
      </c>
      <c r="M457" s="51">
        <f t="shared" si="332"/>
        <v>183.70600000000002</v>
      </c>
      <c r="N457" s="77">
        <f t="shared" si="333"/>
        <v>1508.7060000000001</v>
      </c>
      <c r="O457" s="77"/>
      <c r="P457" s="85"/>
      <c r="Q457" s="5"/>
    </row>
    <row r="458" spans="1:17" ht="15.75">
      <c r="A458" s="24">
        <f>IF(F458&lt;&gt;"",1+MAX($A$6:A457),"")</f>
        <v>268</v>
      </c>
      <c r="B458" s="25"/>
      <c r="C458" s="46" t="s">
        <v>379</v>
      </c>
      <c r="D458" s="22">
        <v>1</v>
      </c>
      <c r="E458" s="60">
        <v>0</v>
      </c>
      <c r="F458" s="90">
        <f t="shared" si="329"/>
        <v>1</v>
      </c>
      <c r="G458" s="90" t="s">
        <v>17</v>
      </c>
      <c r="H458" s="92">
        <v>542.95000000000005</v>
      </c>
      <c r="I458" s="92">
        <f t="shared" si="330"/>
        <v>542.95000000000005</v>
      </c>
      <c r="J458" s="64">
        <v>4</v>
      </c>
      <c r="K458" s="70">
        <f t="shared" si="334"/>
        <v>62</v>
      </c>
      <c r="L458" s="91">
        <f t="shared" si="331"/>
        <v>4</v>
      </c>
      <c r="M458" s="51">
        <f t="shared" si="332"/>
        <v>248</v>
      </c>
      <c r="N458" s="77">
        <f t="shared" si="333"/>
        <v>790.95</v>
      </c>
      <c r="O458" s="77"/>
      <c r="P458" s="85"/>
      <c r="Q458" s="5"/>
    </row>
    <row r="459" spans="1:17" ht="15.75">
      <c r="A459" s="24">
        <f>IF(F459&lt;&gt;"",1+MAX($A$6:A458),"")</f>
        <v>269</v>
      </c>
      <c r="B459" s="25"/>
      <c r="C459" s="46" t="s">
        <v>380</v>
      </c>
      <c r="D459" s="22">
        <v>1</v>
      </c>
      <c r="E459" s="60">
        <v>0</v>
      </c>
      <c r="F459" s="90">
        <f t="shared" si="329"/>
        <v>1</v>
      </c>
      <c r="G459" s="90" t="s">
        <v>17</v>
      </c>
      <c r="H459" s="92">
        <v>542.95000000000005</v>
      </c>
      <c r="I459" s="92">
        <f t="shared" si="330"/>
        <v>542.95000000000005</v>
      </c>
      <c r="J459" s="64">
        <v>4</v>
      </c>
      <c r="K459" s="70">
        <f t="shared" si="334"/>
        <v>62</v>
      </c>
      <c r="L459" s="91">
        <f t="shared" si="331"/>
        <v>4</v>
      </c>
      <c r="M459" s="51">
        <f t="shared" si="332"/>
        <v>248</v>
      </c>
      <c r="N459" s="77">
        <f t="shared" si="333"/>
        <v>790.95</v>
      </c>
      <c r="O459" s="77"/>
      <c r="P459" s="85"/>
      <c r="Q459" s="5"/>
    </row>
    <row r="460" spans="1:17" ht="15.75">
      <c r="A460" s="24" t="str">
        <f>IF(F460&lt;&gt;"",1+MAX($A$6:A459),"")</f>
        <v/>
      </c>
      <c r="B460" s="25"/>
      <c r="C460" s="46"/>
      <c r="D460" s="22"/>
      <c r="E460" s="60"/>
      <c r="F460" s="90"/>
      <c r="G460" s="90"/>
      <c r="H460" s="92"/>
      <c r="I460" s="92"/>
      <c r="J460" s="64"/>
      <c r="K460" s="70"/>
      <c r="L460" s="91"/>
      <c r="M460" s="51"/>
      <c r="N460" s="77"/>
      <c r="O460" s="77"/>
      <c r="P460" s="85"/>
      <c r="Q460" s="5"/>
    </row>
    <row r="461" spans="1:17" ht="15.75">
      <c r="A461" s="24" t="str">
        <f>IF(F461&lt;&gt;"",1+MAX($A$6:A460),"")</f>
        <v/>
      </c>
      <c r="B461" s="7"/>
      <c r="C461" s="45" t="s">
        <v>318</v>
      </c>
      <c r="D461" s="23"/>
      <c r="E461" s="26"/>
      <c r="F461" s="23"/>
      <c r="G461" s="22"/>
      <c r="H461" s="51"/>
      <c r="I461" s="22"/>
      <c r="J461" s="22"/>
      <c r="K461" s="69"/>
      <c r="L461" s="22"/>
      <c r="M461" s="33"/>
      <c r="N461" s="77"/>
      <c r="O461" s="77"/>
      <c r="P461" s="84"/>
    </row>
    <row r="462" spans="1:17" ht="15.75">
      <c r="A462" s="24">
        <f>IF(F462&lt;&gt;"",1+MAX($A$6:A461),"")</f>
        <v>270</v>
      </c>
      <c r="B462" s="25"/>
      <c r="C462" s="46" t="s">
        <v>381</v>
      </c>
      <c r="D462" s="22">
        <v>2</v>
      </c>
      <c r="E462" s="60">
        <v>0</v>
      </c>
      <c r="F462" s="90">
        <f t="shared" ref="F462" si="335">(1+E462)*D462</f>
        <v>2</v>
      </c>
      <c r="G462" s="90" t="s">
        <v>17</v>
      </c>
      <c r="H462" s="92">
        <v>365</v>
      </c>
      <c r="I462" s="92">
        <f t="shared" ref="I462" si="336">F462*H462</f>
        <v>730</v>
      </c>
      <c r="J462" s="64">
        <v>1.42</v>
      </c>
      <c r="K462" s="70">
        <f>$O$383</f>
        <v>62</v>
      </c>
      <c r="L462" s="91">
        <f t="shared" ref="L462" si="337">J462*F462</f>
        <v>2.84</v>
      </c>
      <c r="M462" s="51">
        <f t="shared" ref="M462" si="338">L462*K462</f>
        <v>176.07999999999998</v>
      </c>
      <c r="N462" s="77">
        <f t="shared" ref="N462" si="339">M462+I462</f>
        <v>906.07999999999993</v>
      </c>
      <c r="O462" s="77"/>
      <c r="P462" s="85"/>
      <c r="Q462" s="5"/>
    </row>
    <row r="463" spans="1:17" ht="16.5" thickBot="1">
      <c r="A463" s="24"/>
      <c r="B463" s="25"/>
      <c r="C463" s="46"/>
      <c r="D463" s="22"/>
      <c r="E463" s="60"/>
      <c r="F463" s="90"/>
      <c r="G463" s="90"/>
      <c r="H463" s="92"/>
      <c r="I463" s="92"/>
      <c r="J463" s="64"/>
      <c r="K463" s="70"/>
      <c r="L463" s="91"/>
      <c r="M463" s="51"/>
      <c r="N463" s="77"/>
      <c r="O463" s="77"/>
      <c r="P463" s="85"/>
      <c r="Q463" s="5"/>
    </row>
    <row r="464" spans="1:17" s="40" customFormat="1" ht="16.5" thickBot="1">
      <c r="A464" s="41" t="str">
        <f>IF(F464&lt;&gt;"",1+MAX(#REF!),"")</f>
        <v/>
      </c>
      <c r="B464" s="42" t="s">
        <v>382</v>
      </c>
      <c r="C464" s="98" t="s">
        <v>383</v>
      </c>
      <c r="D464" s="44"/>
      <c r="E464" s="44"/>
      <c r="F464" s="44"/>
      <c r="G464" s="44"/>
      <c r="H464" s="50"/>
      <c r="I464" s="44"/>
      <c r="J464" s="44"/>
      <c r="K464" s="68"/>
      <c r="L464" s="44"/>
      <c r="M464" s="50"/>
      <c r="N464" s="68"/>
      <c r="O464" s="68"/>
      <c r="P464" s="83">
        <f>SUM(N466:N472)</f>
        <v>4612.1362352592605</v>
      </c>
    </row>
    <row r="465" spans="1:17" ht="15" customHeight="1">
      <c r="A465" s="24" t="str">
        <f>IF(F465&lt;&gt;"",1+MAX($A$6:A464),"")</f>
        <v/>
      </c>
      <c r="B465" s="7"/>
      <c r="C465" s="28"/>
      <c r="D465" s="23"/>
      <c r="E465" s="26"/>
      <c r="F465" s="23"/>
      <c r="G465" s="22"/>
      <c r="H465" s="51"/>
      <c r="I465" s="22"/>
      <c r="J465" s="22"/>
      <c r="K465" s="69"/>
      <c r="L465" s="8"/>
      <c r="M465" s="61" t="s">
        <v>20</v>
      </c>
      <c r="N465" s="81"/>
      <c r="O465" s="76">
        <v>56</v>
      </c>
      <c r="P465" s="84"/>
    </row>
    <row r="466" spans="1:17" ht="15.75">
      <c r="A466" s="24" t="str">
        <f>IF(F466&lt;&gt;"",1+MAX($A$6:A465),"")</f>
        <v/>
      </c>
      <c r="B466" s="7"/>
      <c r="C466" s="45" t="s">
        <v>384</v>
      </c>
      <c r="D466" s="23"/>
      <c r="E466" s="26"/>
      <c r="F466" s="23"/>
      <c r="G466" s="22"/>
      <c r="H466" s="51"/>
      <c r="I466" s="22"/>
      <c r="J466" s="22"/>
      <c r="K466" s="69"/>
      <c r="L466" s="22"/>
      <c r="M466" s="33"/>
      <c r="N466" s="77"/>
      <c r="O466" s="77"/>
      <c r="P466" s="84"/>
    </row>
    <row r="467" spans="1:17" ht="15.75">
      <c r="A467" s="24">
        <f>IF(F467&lt;&gt;"",1+MAX($A$6:A466),"")</f>
        <v>271</v>
      </c>
      <c r="B467" s="25"/>
      <c r="C467" s="46" t="s">
        <v>385</v>
      </c>
      <c r="D467" s="22">
        <f>(3*3*3*2)/27</f>
        <v>2</v>
      </c>
      <c r="E467" s="60">
        <v>0</v>
      </c>
      <c r="F467" s="90">
        <f t="shared" ref="F467:F470" si="340">(1+E467)*D467</f>
        <v>2</v>
      </c>
      <c r="G467" s="90" t="s">
        <v>46</v>
      </c>
      <c r="H467" s="92"/>
      <c r="I467" s="92">
        <f t="shared" ref="I467:I470" si="341">F467*H467</f>
        <v>0</v>
      </c>
      <c r="J467" s="64">
        <v>2.92</v>
      </c>
      <c r="K467" s="70">
        <f>$O$465</f>
        <v>56</v>
      </c>
      <c r="L467" s="91">
        <f>J467*F467</f>
        <v>5.84</v>
      </c>
      <c r="M467" s="51">
        <f t="shared" ref="M467:M470" si="342">L467*K467</f>
        <v>327.03999999999996</v>
      </c>
      <c r="N467" s="77">
        <f t="shared" ref="N467:N470" si="343">M467+I467</f>
        <v>327.03999999999996</v>
      </c>
      <c r="O467" s="77"/>
      <c r="P467" s="85"/>
      <c r="Q467" s="5"/>
    </row>
    <row r="468" spans="1:17" ht="15.75">
      <c r="A468" s="24">
        <f>IF(F468&lt;&gt;"",1+MAX($A$6:A467),"")</f>
        <v>272</v>
      </c>
      <c r="B468" s="25"/>
      <c r="C468" s="46" t="s">
        <v>386</v>
      </c>
      <c r="D468" s="22">
        <f>(226.52*1.33*1)/27</f>
        <v>11.158207407407408</v>
      </c>
      <c r="E468" s="60">
        <v>0</v>
      </c>
      <c r="F468" s="90">
        <f t="shared" si="340"/>
        <v>11.158207407407408</v>
      </c>
      <c r="G468" s="90" t="s">
        <v>46</v>
      </c>
      <c r="H468" s="92"/>
      <c r="I468" s="92">
        <f t="shared" si="341"/>
        <v>0</v>
      </c>
      <c r="J468" s="64">
        <v>2.92</v>
      </c>
      <c r="K468" s="70">
        <f t="shared" ref="K468:K471" si="344">$O$465</f>
        <v>56</v>
      </c>
      <c r="L468" s="91">
        <f t="shared" ref="L468:L470" si="345">J468*F468</f>
        <v>32.581965629629629</v>
      </c>
      <c r="M468" s="51">
        <f t="shared" si="342"/>
        <v>1824.5900752592593</v>
      </c>
      <c r="N468" s="77">
        <f t="shared" si="343"/>
        <v>1824.5900752592593</v>
      </c>
      <c r="O468" s="77"/>
      <c r="P468" s="85"/>
      <c r="Q468" s="5"/>
    </row>
    <row r="469" spans="1:17" ht="15.75">
      <c r="A469" s="24">
        <f>IF(F469&lt;&gt;"",1+MAX($A$6:A468),"")</f>
        <v>273</v>
      </c>
      <c r="B469" s="25"/>
      <c r="C469" s="46" t="s">
        <v>387</v>
      </c>
      <c r="D469" s="22">
        <v>74.667000000000002</v>
      </c>
      <c r="E469" s="60">
        <v>0</v>
      </c>
      <c r="F469" s="90">
        <f t="shared" si="340"/>
        <v>74.667000000000002</v>
      </c>
      <c r="G469" s="90" t="s">
        <v>16</v>
      </c>
      <c r="H469" s="92"/>
      <c r="I469" s="92">
        <f t="shared" si="341"/>
        <v>0</v>
      </c>
      <c r="J469" s="64">
        <v>0.03</v>
      </c>
      <c r="K469" s="70">
        <f t="shared" si="344"/>
        <v>56</v>
      </c>
      <c r="L469" s="91">
        <f t="shared" si="345"/>
        <v>2.2400099999999998</v>
      </c>
      <c r="M469" s="51">
        <f t="shared" si="342"/>
        <v>125.44055999999999</v>
      </c>
      <c r="N469" s="77">
        <f t="shared" si="343"/>
        <v>125.44055999999999</v>
      </c>
      <c r="O469" s="77"/>
      <c r="P469" s="85"/>
      <c r="Q469" s="5"/>
    </row>
    <row r="470" spans="1:17" ht="15.75">
      <c r="A470" s="24">
        <f>IF(F470&lt;&gt;"",1+MAX($A$6:A469),"")</f>
        <v>274</v>
      </c>
      <c r="B470" s="25"/>
      <c r="C470" s="46" t="s">
        <v>388</v>
      </c>
      <c r="D470" s="22">
        <v>64.42</v>
      </c>
      <c r="E470" s="60">
        <v>0</v>
      </c>
      <c r="F470" s="90">
        <f t="shared" si="340"/>
        <v>64.42</v>
      </c>
      <c r="G470" s="90" t="s">
        <v>16</v>
      </c>
      <c r="H470" s="92"/>
      <c r="I470" s="92">
        <f t="shared" si="341"/>
        <v>0</v>
      </c>
      <c r="J470" s="64">
        <v>0.03</v>
      </c>
      <c r="K470" s="70">
        <f t="shared" si="344"/>
        <v>56</v>
      </c>
      <c r="L470" s="91">
        <f t="shared" si="345"/>
        <v>1.9325999999999999</v>
      </c>
      <c r="M470" s="51">
        <f t="shared" si="342"/>
        <v>108.22559999999999</v>
      </c>
      <c r="N470" s="77">
        <f t="shared" si="343"/>
        <v>108.22559999999999</v>
      </c>
      <c r="O470" s="77"/>
      <c r="P470" s="85"/>
      <c r="Q470" s="5"/>
    </row>
    <row r="471" spans="1:17" ht="15.75">
      <c r="A471" s="24">
        <f>IF(F471&lt;&gt;"",1+MAX($A$6:A470),"")</f>
        <v>275</v>
      </c>
      <c r="B471" s="25"/>
      <c r="C471" s="46" t="s">
        <v>389</v>
      </c>
      <c r="D471" s="22">
        <v>723</v>
      </c>
      <c r="E471" s="60">
        <v>0.1</v>
      </c>
      <c r="F471" s="90">
        <f>(1+E471)*D471</f>
        <v>795.30000000000007</v>
      </c>
      <c r="G471" s="90" t="s">
        <v>34</v>
      </c>
      <c r="H471" s="92"/>
      <c r="I471" s="92">
        <f>F471*H471</f>
        <v>0</v>
      </c>
      <c r="J471" s="64">
        <v>0.05</v>
      </c>
      <c r="K471" s="70">
        <f t="shared" si="344"/>
        <v>56</v>
      </c>
      <c r="L471" s="91">
        <f>J471*F471</f>
        <v>39.765000000000008</v>
      </c>
      <c r="M471" s="51">
        <f>L471*K471</f>
        <v>2226.8400000000006</v>
      </c>
      <c r="N471" s="77">
        <f>M471+I471</f>
        <v>2226.8400000000006</v>
      </c>
      <c r="O471" s="77"/>
      <c r="P471" s="85"/>
      <c r="Q471" s="5"/>
    </row>
    <row r="472" spans="1:17" ht="16.5" thickBot="1">
      <c r="A472" s="24"/>
      <c r="B472" s="25"/>
      <c r="C472" s="46"/>
      <c r="D472" s="22"/>
      <c r="E472" s="60"/>
      <c r="F472" s="90"/>
      <c r="G472" s="90"/>
      <c r="H472" s="92"/>
      <c r="I472" s="92"/>
      <c r="J472" s="64"/>
      <c r="K472" s="70"/>
      <c r="L472" s="91"/>
      <c r="M472" s="51"/>
      <c r="N472" s="77"/>
      <c r="O472" s="77"/>
      <c r="P472" s="85"/>
      <c r="Q472" s="5"/>
    </row>
    <row r="473" spans="1:17" s="40" customFormat="1" ht="16.5" thickBot="1">
      <c r="A473" s="41" t="str">
        <f>IF(F473&lt;&gt;"",1+MAX(#REF!),"")</f>
        <v/>
      </c>
      <c r="B473" s="42" t="s">
        <v>390</v>
      </c>
      <c r="C473" s="98" t="s">
        <v>391</v>
      </c>
      <c r="D473" s="44"/>
      <c r="E473" s="44"/>
      <c r="F473" s="44"/>
      <c r="G473" s="44"/>
      <c r="H473" s="50"/>
      <c r="I473" s="44"/>
      <c r="J473" s="44"/>
      <c r="K473" s="68"/>
      <c r="L473" s="44"/>
      <c r="M473" s="50"/>
      <c r="N473" s="68"/>
      <c r="O473" s="68"/>
      <c r="P473" s="83">
        <f>SUM(N475:N500)</f>
        <v>32739.875892000004</v>
      </c>
    </row>
    <row r="474" spans="1:17" ht="15" customHeight="1">
      <c r="A474" s="24" t="str">
        <f>IF(F474&lt;&gt;"",1+MAX($A$6:A473),"")</f>
        <v/>
      </c>
      <c r="B474" s="7"/>
      <c r="C474" s="28"/>
      <c r="D474" s="23"/>
      <c r="E474" s="26"/>
      <c r="F474" s="23"/>
      <c r="G474" s="22"/>
      <c r="H474" s="51"/>
      <c r="I474" s="22"/>
      <c r="J474" s="22"/>
      <c r="K474" s="69"/>
      <c r="L474" s="8"/>
      <c r="M474" s="61" t="s">
        <v>20</v>
      </c>
      <c r="N474" s="81"/>
      <c r="O474" s="76">
        <v>56</v>
      </c>
      <c r="P474" s="84"/>
    </row>
    <row r="475" spans="1:17" ht="15.75">
      <c r="A475" s="24" t="str">
        <f>IF(F475&lt;&gt;"",1+MAX($A$6:A474),"")</f>
        <v/>
      </c>
      <c r="B475" s="7"/>
      <c r="C475" s="45" t="s">
        <v>392</v>
      </c>
      <c r="D475" s="23"/>
      <c r="E475" s="26"/>
      <c r="F475" s="23"/>
      <c r="G475" s="22"/>
      <c r="H475" s="51"/>
      <c r="I475" s="22"/>
      <c r="J475" s="22"/>
      <c r="K475" s="69"/>
      <c r="L475" s="22"/>
      <c r="M475" s="33"/>
      <c r="N475" s="77"/>
      <c r="O475" s="77"/>
      <c r="P475" s="84"/>
    </row>
    <row r="476" spans="1:17" ht="15.75">
      <c r="A476" s="24" t="str">
        <f>IF(F476&lt;&gt;"",1+MAX($A$6:A475),"")</f>
        <v/>
      </c>
      <c r="B476" s="25"/>
      <c r="C476" s="97" t="s">
        <v>393</v>
      </c>
      <c r="D476" s="22"/>
      <c r="E476" s="60"/>
      <c r="F476" s="90"/>
      <c r="G476" s="90"/>
      <c r="H476" s="92"/>
      <c r="I476" s="92"/>
      <c r="J476" s="64"/>
      <c r="K476" s="70"/>
      <c r="L476" s="91"/>
      <c r="M476" s="51"/>
      <c r="N476" s="77"/>
      <c r="O476" s="77"/>
      <c r="P476" s="85"/>
      <c r="Q476" s="5"/>
    </row>
    <row r="477" spans="1:17" ht="45">
      <c r="A477" s="24">
        <f>IF(F477&lt;&gt;"",1+MAX($A$6:A476),"")</f>
        <v>276</v>
      </c>
      <c r="B477" s="25"/>
      <c r="C477" s="46" t="s">
        <v>394</v>
      </c>
      <c r="D477" s="22">
        <v>3</v>
      </c>
      <c r="E477" s="60">
        <v>0</v>
      </c>
      <c r="F477" s="90">
        <f t="shared" ref="F477:F478" si="346">(1+E477)*D477</f>
        <v>3</v>
      </c>
      <c r="G477" s="90" t="s">
        <v>17</v>
      </c>
      <c r="H477" s="92">
        <v>243</v>
      </c>
      <c r="I477" s="92">
        <f t="shared" ref="I477:I478" si="347">F477*H477</f>
        <v>729</v>
      </c>
      <c r="J477" s="64">
        <v>3.2</v>
      </c>
      <c r="K477" s="70">
        <f>$O$474</f>
        <v>56</v>
      </c>
      <c r="L477" s="91">
        <f t="shared" ref="L477:L478" si="348">J477*F477</f>
        <v>9.6000000000000014</v>
      </c>
      <c r="M477" s="51">
        <f t="shared" ref="M477:M478" si="349">L477*K477</f>
        <v>537.60000000000014</v>
      </c>
      <c r="N477" s="77">
        <f t="shared" ref="N477:N478" si="350">M477+I477</f>
        <v>1266.6000000000001</v>
      </c>
      <c r="O477" s="77"/>
      <c r="P477" s="85"/>
      <c r="Q477" s="5"/>
    </row>
    <row r="478" spans="1:17" ht="45">
      <c r="A478" s="24">
        <f>IF(F478&lt;&gt;"",1+MAX($A$6:A477),"")</f>
        <v>277</v>
      </c>
      <c r="B478" s="25"/>
      <c r="C478" s="46" t="s">
        <v>395</v>
      </c>
      <c r="D478" s="22">
        <v>3</v>
      </c>
      <c r="E478" s="60">
        <v>0</v>
      </c>
      <c r="F478" s="90">
        <f t="shared" si="346"/>
        <v>3</v>
      </c>
      <c r="G478" s="90" t="s">
        <v>17</v>
      </c>
      <c r="H478" s="92">
        <v>243</v>
      </c>
      <c r="I478" s="92">
        <f t="shared" si="347"/>
        <v>729</v>
      </c>
      <c r="J478" s="64">
        <v>3.2</v>
      </c>
      <c r="K478" s="70">
        <f>$O$474</f>
        <v>56</v>
      </c>
      <c r="L478" s="91">
        <f t="shared" si="348"/>
        <v>9.6000000000000014</v>
      </c>
      <c r="M478" s="51">
        <f t="shared" si="349"/>
        <v>537.60000000000014</v>
      </c>
      <c r="N478" s="77">
        <f t="shared" si="350"/>
        <v>1266.6000000000001</v>
      </c>
      <c r="O478" s="77"/>
      <c r="P478" s="85"/>
      <c r="Q478" s="5"/>
    </row>
    <row r="479" spans="1:17" ht="15.75">
      <c r="A479" s="24" t="str">
        <f>IF(F479&lt;&gt;"",1+MAX($A$6:A478),"")</f>
        <v/>
      </c>
      <c r="B479" s="25"/>
      <c r="C479" s="46"/>
      <c r="D479" s="22"/>
      <c r="E479" s="60"/>
      <c r="F479" s="90"/>
      <c r="G479" s="90"/>
      <c r="H479" s="92"/>
      <c r="I479" s="92"/>
      <c r="J479" s="64"/>
      <c r="K479" s="70"/>
      <c r="L479" s="91"/>
      <c r="M479" s="51"/>
      <c r="N479" s="77"/>
      <c r="O479" s="77"/>
      <c r="P479" s="85"/>
      <c r="Q479" s="5"/>
    </row>
    <row r="480" spans="1:17" ht="15.75">
      <c r="A480" s="24" t="str">
        <f>IF(F480&lt;&gt;"",1+MAX($A$6:A479),"")</f>
        <v/>
      </c>
      <c r="B480" s="25"/>
      <c r="C480" s="97" t="s">
        <v>396</v>
      </c>
      <c r="D480" s="22"/>
      <c r="E480" s="60"/>
      <c r="F480" s="90"/>
      <c r="G480" s="90"/>
      <c r="H480" s="92"/>
      <c r="I480" s="92"/>
      <c r="J480" s="64"/>
      <c r="K480" s="70"/>
      <c r="L480" s="91"/>
      <c r="M480" s="51"/>
      <c r="N480" s="77"/>
      <c r="O480" s="77"/>
      <c r="P480" s="85"/>
      <c r="Q480" s="5"/>
    </row>
    <row r="481" spans="1:17" ht="15.75">
      <c r="A481" s="24">
        <f>IF(F481&lt;&gt;"",1+MAX($A$6:A480),"")</f>
        <v>278</v>
      </c>
      <c r="B481" s="25"/>
      <c r="C481" s="46" t="s">
        <v>397</v>
      </c>
      <c r="D481" s="22">
        <v>4538</v>
      </c>
      <c r="E481" s="60">
        <v>0.1</v>
      </c>
      <c r="F481" s="90">
        <f>(1+E481)*D481</f>
        <v>4991.8</v>
      </c>
      <c r="G481" s="90" t="s">
        <v>34</v>
      </c>
      <c r="H481" s="92">
        <v>0.84</v>
      </c>
      <c r="I481" s="92">
        <f>F481*H481</f>
        <v>4193.1120000000001</v>
      </c>
      <c r="J481" s="64">
        <v>1.6E-2</v>
      </c>
      <c r="K481" s="70">
        <f t="shared" ref="K481:K483" si="351">$O$474</f>
        <v>56</v>
      </c>
      <c r="L481" s="91">
        <f>J481*F481</f>
        <v>79.868800000000007</v>
      </c>
      <c r="M481" s="51">
        <f>L481*K481</f>
        <v>4472.6528000000008</v>
      </c>
      <c r="N481" s="77">
        <f>M481+I481</f>
        <v>8665.7648000000008</v>
      </c>
      <c r="O481" s="77"/>
      <c r="P481" s="85"/>
      <c r="Q481" s="5"/>
    </row>
    <row r="482" spans="1:17" ht="30">
      <c r="A482" s="24">
        <f>IF(F482&lt;&gt;"",1+MAX($A$6:A481),"")</f>
        <v>279</v>
      </c>
      <c r="B482" s="25"/>
      <c r="C482" s="46" t="s">
        <v>398</v>
      </c>
      <c r="D482" s="22">
        <v>56</v>
      </c>
      <c r="E482" s="60">
        <v>0</v>
      </c>
      <c r="F482" s="90">
        <f t="shared" ref="F482:F483" si="352">(1+E482)*D482</f>
        <v>56</v>
      </c>
      <c r="G482" s="90" t="s">
        <v>17</v>
      </c>
      <c r="H482" s="92">
        <v>40</v>
      </c>
      <c r="I482" s="92">
        <f t="shared" ref="I482:I483" si="353">F482*H482</f>
        <v>2240</v>
      </c>
      <c r="J482" s="64">
        <v>0.54500000000000004</v>
      </c>
      <c r="K482" s="70">
        <f t="shared" si="351"/>
        <v>56</v>
      </c>
      <c r="L482" s="91">
        <f t="shared" ref="L482:L483" si="354">J482*F482</f>
        <v>30.520000000000003</v>
      </c>
      <c r="M482" s="51">
        <f t="shared" ref="M482:M483" si="355">L482*K482</f>
        <v>1709.1200000000001</v>
      </c>
      <c r="N482" s="77">
        <f t="shared" ref="N482:N483" si="356">M482+I482</f>
        <v>3949.12</v>
      </c>
      <c r="O482" s="77"/>
      <c r="P482" s="85"/>
      <c r="Q482" s="5"/>
    </row>
    <row r="483" spans="1:17" ht="45">
      <c r="A483" s="24">
        <f>IF(F483&lt;&gt;"",1+MAX($A$6:A482),"")</f>
        <v>280</v>
      </c>
      <c r="B483" s="25"/>
      <c r="C483" s="46" t="s">
        <v>399</v>
      </c>
      <c r="D483" s="22">
        <v>24</v>
      </c>
      <c r="E483" s="60">
        <v>0</v>
      </c>
      <c r="F483" s="90">
        <f t="shared" si="352"/>
        <v>24</v>
      </c>
      <c r="G483" s="90" t="s">
        <v>17</v>
      </c>
      <c r="H483" s="92">
        <v>52.5</v>
      </c>
      <c r="I483" s="92">
        <f t="shared" si="353"/>
        <v>1260</v>
      </c>
      <c r="J483" s="64">
        <v>0.3</v>
      </c>
      <c r="K483" s="70">
        <f t="shared" si="351"/>
        <v>56</v>
      </c>
      <c r="L483" s="91">
        <f t="shared" si="354"/>
        <v>7.1999999999999993</v>
      </c>
      <c r="M483" s="51">
        <f t="shared" si="355"/>
        <v>403.19999999999993</v>
      </c>
      <c r="N483" s="77">
        <f t="shared" si="356"/>
        <v>1663.1999999999998</v>
      </c>
      <c r="O483" s="77"/>
      <c r="P483" s="85"/>
      <c r="Q483" s="5"/>
    </row>
    <row r="484" spans="1:17" ht="15.75">
      <c r="A484" s="24" t="str">
        <f>IF(F484&lt;&gt;"",1+MAX($A$6:A483),"")</f>
        <v/>
      </c>
      <c r="B484" s="25"/>
      <c r="C484" s="46"/>
      <c r="D484" s="22"/>
      <c r="E484" s="60"/>
      <c r="F484" s="90"/>
      <c r="G484" s="90"/>
      <c r="H484" s="92"/>
      <c r="I484" s="92"/>
      <c r="J484" s="64"/>
      <c r="K484" s="70"/>
      <c r="L484" s="91"/>
      <c r="M484" s="51"/>
      <c r="N484" s="77"/>
      <c r="O484" s="77"/>
      <c r="P484" s="85"/>
      <c r="Q484" s="5"/>
    </row>
    <row r="485" spans="1:17" ht="15.75">
      <c r="A485" s="24" t="str">
        <f>IF(F485&lt;&gt;"",1+MAX($A$6:A484),"")</f>
        <v/>
      </c>
      <c r="B485" s="7"/>
      <c r="C485" s="45" t="s">
        <v>400</v>
      </c>
      <c r="D485" s="23"/>
      <c r="E485" s="26"/>
      <c r="F485" s="23"/>
      <c r="G485" s="22"/>
      <c r="H485" s="51"/>
      <c r="I485" s="22"/>
      <c r="J485" s="22"/>
      <c r="K485" s="69"/>
      <c r="L485" s="22"/>
      <c r="M485" s="33"/>
      <c r="N485" s="77"/>
      <c r="O485" s="77"/>
      <c r="P485" s="84"/>
    </row>
    <row r="486" spans="1:17" ht="30">
      <c r="A486" s="24">
        <f>IF(F486&lt;&gt;"",1+MAX($A$6:A485),"")</f>
        <v>281</v>
      </c>
      <c r="B486" s="25"/>
      <c r="C486" s="46" t="s">
        <v>401</v>
      </c>
      <c r="D486" s="22">
        <v>574</v>
      </c>
      <c r="E486" s="60">
        <v>0.05</v>
      </c>
      <c r="F486" s="90">
        <f t="shared" ref="F486:F493" si="357">(1+E486)*D486</f>
        <v>602.70000000000005</v>
      </c>
      <c r="G486" s="90" t="s">
        <v>34</v>
      </c>
      <c r="H486" s="92">
        <v>3.2</v>
      </c>
      <c r="I486" s="92">
        <f t="shared" ref="I486:I493" si="358">F486*H486</f>
        <v>1928.6400000000003</v>
      </c>
      <c r="J486" s="64">
        <v>4.7E-2</v>
      </c>
      <c r="K486" s="70">
        <f t="shared" ref="K486:K493" si="359">$O$474</f>
        <v>56</v>
      </c>
      <c r="L486" s="91">
        <f t="shared" ref="L486:L493" si="360">J486*F486</f>
        <v>28.326900000000002</v>
      </c>
      <c r="M486" s="51">
        <f t="shared" ref="M486:M493" si="361">L486*K486</f>
        <v>1586.3064000000002</v>
      </c>
      <c r="N486" s="77">
        <f t="shared" ref="N486:N493" si="362">M486+I486</f>
        <v>3514.9464000000007</v>
      </c>
      <c r="O486" s="77"/>
      <c r="P486" s="85"/>
      <c r="Q486" s="5"/>
    </row>
    <row r="487" spans="1:17" ht="15.75">
      <c r="A487" s="24">
        <f>IF(F487&lt;&gt;"",1+MAX($A$6:A486),"")</f>
        <v>282</v>
      </c>
      <c r="B487" s="25"/>
      <c r="C487" s="46" t="s">
        <v>402</v>
      </c>
      <c r="D487" s="22">
        <v>85.54</v>
      </c>
      <c r="E487" s="60">
        <v>0.1</v>
      </c>
      <c r="F487" s="90">
        <f t="shared" si="357"/>
        <v>94.094000000000008</v>
      </c>
      <c r="G487" s="90" t="s">
        <v>16</v>
      </c>
      <c r="H487" s="92">
        <v>0.14000000000000001</v>
      </c>
      <c r="I487" s="92">
        <f t="shared" si="358"/>
        <v>13.173160000000003</v>
      </c>
      <c r="J487" s="64">
        <v>0.01</v>
      </c>
      <c r="K487" s="70">
        <f t="shared" si="359"/>
        <v>56</v>
      </c>
      <c r="L487" s="91">
        <f t="shared" si="360"/>
        <v>0.94094000000000011</v>
      </c>
      <c r="M487" s="51">
        <f t="shared" si="361"/>
        <v>52.692640000000004</v>
      </c>
      <c r="N487" s="77">
        <f t="shared" si="362"/>
        <v>65.865800000000007</v>
      </c>
      <c r="O487" s="77"/>
      <c r="P487" s="85"/>
      <c r="Q487" s="5"/>
    </row>
    <row r="488" spans="1:17" ht="15.75">
      <c r="A488" s="24">
        <f>IF(F488&lt;&gt;"",1+MAX($A$6:A487),"")</f>
        <v>283</v>
      </c>
      <c r="B488" s="25"/>
      <c r="C488" s="46" t="s">
        <v>403</v>
      </c>
      <c r="D488" s="22">
        <v>1011</v>
      </c>
      <c r="E488" s="60">
        <v>0.1</v>
      </c>
      <c r="F488" s="90">
        <f t="shared" si="357"/>
        <v>1112.1000000000001</v>
      </c>
      <c r="G488" s="90" t="s">
        <v>34</v>
      </c>
      <c r="H488" s="92">
        <v>3.2</v>
      </c>
      <c r="I488" s="92">
        <f t="shared" si="358"/>
        <v>3558.7200000000007</v>
      </c>
      <c r="J488" s="64">
        <v>4.7E-2</v>
      </c>
      <c r="K488" s="70">
        <f t="shared" si="359"/>
        <v>56</v>
      </c>
      <c r="L488" s="91">
        <f t="shared" si="360"/>
        <v>52.26870000000001</v>
      </c>
      <c r="M488" s="51">
        <f t="shared" si="361"/>
        <v>2927.0472000000004</v>
      </c>
      <c r="N488" s="77">
        <f t="shared" si="362"/>
        <v>6485.7672000000011</v>
      </c>
      <c r="O488" s="77"/>
      <c r="P488" s="85"/>
      <c r="Q488" s="5"/>
    </row>
    <row r="489" spans="1:17" ht="15.75">
      <c r="A489" s="24">
        <f>IF(F489&lt;&gt;"",1+MAX($A$6:A488),"")</f>
        <v>284</v>
      </c>
      <c r="B489" s="25"/>
      <c r="C489" s="46" t="s">
        <v>404</v>
      </c>
      <c r="D489" s="22">
        <v>9</v>
      </c>
      <c r="E489" s="60">
        <v>0.05</v>
      </c>
      <c r="F489" s="90">
        <f t="shared" si="357"/>
        <v>9.4500000000000011</v>
      </c>
      <c r="G489" s="90" t="s">
        <v>34</v>
      </c>
      <c r="H489" s="92">
        <v>3.2</v>
      </c>
      <c r="I489" s="92">
        <f t="shared" si="358"/>
        <v>30.240000000000006</v>
      </c>
      <c r="J489" s="64">
        <v>4.7E-2</v>
      </c>
      <c r="K489" s="70">
        <f t="shared" si="359"/>
        <v>56</v>
      </c>
      <c r="L489" s="91">
        <f t="shared" si="360"/>
        <v>0.44415000000000004</v>
      </c>
      <c r="M489" s="51">
        <f t="shared" si="361"/>
        <v>24.872400000000003</v>
      </c>
      <c r="N489" s="77">
        <f t="shared" si="362"/>
        <v>55.112400000000008</v>
      </c>
      <c r="O489" s="77"/>
      <c r="P489" s="85"/>
      <c r="Q489" s="5"/>
    </row>
    <row r="490" spans="1:17" ht="30">
      <c r="A490" s="24">
        <f>IF(F490&lt;&gt;"",1+MAX($A$6:A489),"")</f>
        <v>285</v>
      </c>
      <c r="B490" s="25"/>
      <c r="C490" s="46" t="s">
        <v>405</v>
      </c>
      <c r="D490" s="22">
        <v>174</v>
      </c>
      <c r="E490" s="60">
        <v>0.1</v>
      </c>
      <c r="F490" s="90">
        <f t="shared" si="357"/>
        <v>191.4</v>
      </c>
      <c r="G490" s="90" t="s">
        <v>34</v>
      </c>
      <c r="H490" s="92">
        <v>1.34</v>
      </c>
      <c r="I490" s="92">
        <f t="shared" si="358"/>
        <v>256.476</v>
      </c>
      <c r="J490" s="64">
        <v>1.2E-2</v>
      </c>
      <c r="K490" s="70">
        <f t="shared" si="359"/>
        <v>56</v>
      </c>
      <c r="L490" s="91">
        <f t="shared" si="360"/>
        <v>2.2968000000000002</v>
      </c>
      <c r="M490" s="51">
        <f t="shared" si="361"/>
        <v>128.6208</v>
      </c>
      <c r="N490" s="77">
        <f t="shared" si="362"/>
        <v>385.09680000000003</v>
      </c>
      <c r="O490" s="77"/>
      <c r="P490" s="85"/>
      <c r="Q490" s="5"/>
    </row>
    <row r="491" spans="1:17" ht="15.75">
      <c r="A491" s="24">
        <f>IF(F491&lt;&gt;"",1+MAX($A$6:A490),"")</f>
        <v>286</v>
      </c>
      <c r="B491" s="25"/>
      <c r="C491" s="46" t="s">
        <v>406</v>
      </c>
      <c r="D491" s="22">
        <v>1</v>
      </c>
      <c r="E491" s="60">
        <v>0</v>
      </c>
      <c r="F491" s="90">
        <f t="shared" si="357"/>
        <v>1</v>
      </c>
      <c r="G491" s="90" t="s">
        <v>17</v>
      </c>
      <c r="H491" s="92">
        <v>13.2</v>
      </c>
      <c r="I491" s="92">
        <f t="shared" si="358"/>
        <v>13.2</v>
      </c>
      <c r="J491" s="64">
        <v>5.0000000000000001E-3</v>
      </c>
      <c r="K491" s="70">
        <f t="shared" si="359"/>
        <v>56</v>
      </c>
      <c r="L491" s="91">
        <f t="shared" si="360"/>
        <v>5.0000000000000001E-3</v>
      </c>
      <c r="M491" s="51">
        <f t="shared" si="361"/>
        <v>0.28000000000000003</v>
      </c>
      <c r="N491" s="77">
        <f t="shared" si="362"/>
        <v>13.479999999999999</v>
      </c>
      <c r="O491" s="77"/>
      <c r="P491" s="85"/>
      <c r="Q491" s="5"/>
    </row>
    <row r="492" spans="1:17" ht="15.75">
      <c r="A492" s="24">
        <f>IF(F492&lt;&gt;"",1+MAX($A$6:A491),"")</f>
        <v>287</v>
      </c>
      <c r="B492" s="25"/>
      <c r="C492" s="46" t="s">
        <v>407</v>
      </c>
      <c r="D492" s="22">
        <v>1</v>
      </c>
      <c r="E492" s="60">
        <v>0</v>
      </c>
      <c r="F492" s="90">
        <f t="shared" si="357"/>
        <v>1</v>
      </c>
      <c r="G492" s="90" t="s">
        <v>17</v>
      </c>
      <c r="H492" s="92">
        <v>13.2</v>
      </c>
      <c r="I492" s="92">
        <f t="shared" si="358"/>
        <v>13.2</v>
      </c>
      <c r="J492" s="64">
        <v>5.0000000000000001E-3</v>
      </c>
      <c r="K492" s="70">
        <f t="shared" si="359"/>
        <v>56</v>
      </c>
      <c r="L492" s="91">
        <f t="shared" si="360"/>
        <v>5.0000000000000001E-3</v>
      </c>
      <c r="M492" s="51">
        <f t="shared" si="361"/>
        <v>0.28000000000000003</v>
      </c>
      <c r="N492" s="77">
        <f t="shared" si="362"/>
        <v>13.479999999999999</v>
      </c>
      <c r="O492" s="77"/>
      <c r="P492" s="85"/>
      <c r="Q492" s="5"/>
    </row>
    <row r="493" spans="1:17" ht="15.75">
      <c r="A493" s="24">
        <f>IF(F493&lt;&gt;"",1+MAX($A$6:A492),"")</f>
        <v>288</v>
      </c>
      <c r="B493" s="25"/>
      <c r="C493" s="46" t="s">
        <v>408</v>
      </c>
      <c r="D493" s="22">
        <v>379.82</v>
      </c>
      <c r="E493" s="60">
        <v>0.1</v>
      </c>
      <c r="F493" s="90">
        <f t="shared" si="357"/>
        <v>417.80200000000002</v>
      </c>
      <c r="G493" s="90" t="s">
        <v>16</v>
      </c>
      <c r="H493" s="92">
        <v>0.5</v>
      </c>
      <c r="I493" s="92">
        <f t="shared" si="358"/>
        <v>208.90100000000001</v>
      </c>
      <c r="J493" s="64">
        <v>4.5999999999999999E-2</v>
      </c>
      <c r="K493" s="70">
        <f t="shared" si="359"/>
        <v>56</v>
      </c>
      <c r="L493" s="91">
        <f t="shared" si="360"/>
        <v>19.218892</v>
      </c>
      <c r="M493" s="51">
        <f t="shared" si="361"/>
        <v>1076.2579519999999</v>
      </c>
      <c r="N493" s="77">
        <f t="shared" si="362"/>
        <v>1285.158952</v>
      </c>
      <c r="O493" s="77"/>
      <c r="P493" s="85"/>
      <c r="Q493" s="5"/>
    </row>
    <row r="494" spans="1:17" ht="15.75">
      <c r="A494" s="24" t="str">
        <f>IF(F494&lt;&gt;"",1+MAX($A$6:A493),"")</f>
        <v/>
      </c>
      <c r="B494" s="25"/>
      <c r="C494" s="46"/>
      <c r="D494" s="22"/>
      <c r="E494" s="60"/>
      <c r="F494" s="90"/>
      <c r="G494" s="90"/>
      <c r="H494" s="92"/>
      <c r="I494" s="92"/>
      <c r="J494" s="64"/>
      <c r="K494" s="70"/>
      <c r="L494" s="91"/>
      <c r="M494" s="51"/>
      <c r="N494" s="77"/>
      <c r="O494" s="77"/>
      <c r="P494" s="85"/>
      <c r="Q494" s="5"/>
    </row>
    <row r="495" spans="1:17" ht="15.75">
      <c r="A495" s="24" t="str">
        <f>IF(F495&lt;&gt;"",1+MAX($A$6:A494),"")</f>
        <v/>
      </c>
      <c r="B495" s="7"/>
      <c r="C495" s="45" t="s">
        <v>409</v>
      </c>
      <c r="D495" s="23"/>
      <c r="E495" s="26"/>
      <c r="F495" s="23"/>
      <c r="G495" s="22"/>
      <c r="H495" s="51"/>
      <c r="I495" s="22"/>
      <c r="J495" s="22"/>
      <c r="K495" s="69"/>
      <c r="L495" s="22"/>
      <c r="M495" s="33"/>
      <c r="N495" s="77"/>
      <c r="O495" s="77"/>
      <c r="P495" s="84"/>
    </row>
    <row r="496" spans="1:17" ht="15.75">
      <c r="A496" s="24">
        <f>IF(F496&lt;&gt;"",1+MAX($A$6:A495),"")</f>
        <v>289</v>
      </c>
      <c r="B496" s="25"/>
      <c r="C496" s="46" t="s">
        <v>410</v>
      </c>
      <c r="D496" s="22">
        <v>411.5</v>
      </c>
      <c r="E496" s="60">
        <v>0.1</v>
      </c>
      <c r="F496" s="90">
        <f t="shared" ref="F496:F499" si="363">(1+E496)*D496</f>
        <v>452.65000000000003</v>
      </c>
      <c r="G496" s="90" t="s">
        <v>16</v>
      </c>
      <c r="H496" s="92">
        <v>1.01</v>
      </c>
      <c r="I496" s="92">
        <f t="shared" ref="I496:I499" si="364">F496*H496</f>
        <v>457.17650000000003</v>
      </c>
      <c r="J496" s="64">
        <v>1.2999999999999999E-2</v>
      </c>
      <c r="K496" s="70">
        <f t="shared" ref="K496:K499" si="365">$O$474</f>
        <v>56</v>
      </c>
      <c r="L496" s="91">
        <f t="shared" ref="L496:L499" si="366">J496*F496</f>
        <v>5.8844500000000002</v>
      </c>
      <c r="M496" s="51">
        <f t="shared" ref="M496:M499" si="367">L496*K496</f>
        <v>329.5292</v>
      </c>
      <c r="N496" s="77">
        <f t="shared" ref="N496:N499" si="368">M496+I496</f>
        <v>786.70569999999998</v>
      </c>
      <c r="O496" s="77"/>
      <c r="P496" s="85"/>
      <c r="Q496" s="5"/>
    </row>
    <row r="497" spans="1:17" ht="15.75">
      <c r="A497" s="24">
        <f>IF(F497&lt;&gt;"",1+MAX($A$6:A496),"")</f>
        <v>290</v>
      </c>
      <c r="B497" s="25"/>
      <c r="C497" s="46" t="s">
        <v>411</v>
      </c>
      <c r="D497" s="22">
        <v>38.799999999999997</v>
      </c>
      <c r="E497" s="60">
        <v>0.1</v>
      </c>
      <c r="F497" s="90">
        <f>(1+E497)*D497</f>
        <v>42.68</v>
      </c>
      <c r="G497" s="90" t="s">
        <v>16</v>
      </c>
      <c r="H497" s="92">
        <v>1.01</v>
      </c>
      <c r="I497" s="92">
        <f>F497*H497</f>
        <v>43.1068</v>
      </c>
      <c r="J497" s="64">
        <v>1.2999999999999999E-2</v>
      </c>
      <c r="K497" s="70">
        <f t="shared" si="365"/>
        <v>56</v>
      </c>
      <c r="L497" s="91">
        <f>J497*F497</f>
        <v>0.55484</v>
      </c>
      <c r="M497" s="51">
        <f>L497*K497</f>
        <v>31.07104</v>
      </c>
      <c r="N497" s="77">
        <f>M497+I497</f>
        <v>74.177840000000003</v>
      </c>
      <c r="O497" s="77"/>
      <c r="P497" s="85"/>
      <c r="Q497" s="5"/>
    </row>
    <row r="498" spans="1:17" ht="15.75">
      <c r="A498" s="24">
        <f>IF(F498&lt;&gt;"",1+MAX($A$6:A497),"")</f>
        <v>291</v>
      </c>
      <c r="B498" s="25"/>
      <c r="C498" s="46" t="s">
        <v>412</v>
      </c>
      <c r="D498" s="22">
        <v>68</v>
      </c>
      <c r="E498" s="60">
        <v>0</v>
      </c>
      <c r="F498" s="90">
        <f t="shared" si="363"/>
        <v>68</v>
      </c>
      <c r="G498" s="90" t="s">
        <v>17</v>
      </c>
      <c r="H498" s="92">
        <v>22</v>
      </c>
      <c r="I498" s="92">
        <f t="shared" si="364"/>
        <v>1496</v>
      </c>
      <c r="J498" s="64">
        <v>0.4</v>
      </c>
      <c r="K498" s="70">
        <f t="shared" si="365"/>
        <v>56</v>
      </c>
      <c r="L498" s="91">
        <f t="shared" si="366"/>
        <v>27.200000000000003</v>
      </c>
      <c r="M498" s="51">
        <f t="shared" si="367"/>
        <v>1523.2000000000003</v>
      </c>
      <c r="N498" s="77">
        <f t="shared" si="368"/>
        <v>3019.2000000000003</v>
      </c>
      <c r="O498" s="77"/>
      <c r="P498" s="85"/>
      <c r="Q498" s="5"/>
    </row>
    <row r="499" spans="1:17" ht="15.75">
      <c r="A499" s="24">
        <f>IF(F499&lt;&gt;"",1+MAX($A$6:A498),"")</f>
        <v>292</v>
      </c>
      <c r="B499" s="25"/>
      <c r="C499" s="46" t="s">
        <v>413</v>
      </c>
      <c r="D499" s="22">
        <v>4</v>
      </c>
      <c r="E499" s="60">
        <v>0</v>
      </c>
      <c r="F499" s="90">
        <f t="shared" si="363"/>
        <v>4</v>
      </c>
      <c r="G499" s="90" t="s">
        <v>17</v>
      </c>
      <c r="H499" s="92">
        <v>35</v>
      </c>
      <c r="I499" s="92">
        <f t="shared" si="364"/>
        <v>140</v>
      </c>
      <c r="J499" s="64">
        <v>0.4</v>
      </c>
      <c r="K499" s="70">
        <f t="shared" si="365"/>
        <v>56</v>
      </c>
      <c r="L499" s="91">
        <f t="shared" si="366"/>
        <v>1.6</v>
      </c>
      <c r="M499" s="51">
        <f t="shared" si="367"/>
        <v>89.600000000000009</v>
      </c>
      <c r="N499" s="77">
        <f t="shared" si="368"/>
        <v>229.60000000000002</v>
      </c>
      <c r="O499" s="77"/>
      <c r="P499" s="85"/>
      <c r="Q499" s="5"/>
    </row>
    <row r="500" spans="1:17" ht="16.5" thickBot="1">
      <c r="A500" s="24"/>
      <c r="B500" s="25"/>
      <c r="C500" s="46"/>
      <c r="D500" s="22"/>
      <c r="E500" s="60"/>
      <c r="F500" s="90"/>
      <c r="G500" s="90"/>
      <c r="H500" s="92"/>
      <c r="I500" s="92"/>
      <c r="J500" s="64"/>
      <c r="K500" s="70"/>
      <c r="L500" s="91"/>
      <c r="M500" s="51"/>
      <c r="N500" s="77"/>
      <c r="O500" s="77"/>
      <c r="P500" s="85"/>
      <c r="Q500" s="5"/>
    </row>
    <row r="501" spans="1:17" s="40" customFormat="1" ht="16.5" thickBot="1">
      <c r="A501" s="41" t="str">
        <f>IF(F501&lt;&gt;"",1+MAX(#REF!),"")</f>
        <v/>
      </c>
      <c r="B501" s="42" t="s">
        <v>414</v>
      </c>
      <c r="C501" s="98" t="s">
        <v>415</v>
      </c>
      <c r="D501" s="44"/>
      <c r="E501" s="44"/>
      <c r="F501" s="44"/>
      <c r="G501" s="44"/>
      <c r="H501" s="50"/>
      <c r="I501" s="44"/>
      <c r="J501" s="44"/>
      <c r="K501" s="68"/>
      <c r="L501" s="44"/>
      <c r="M501" s="50"/>
      <c r="N501" s="68"/>
      <c r="O501" s="68"/>
      <c r="P501" s="83">
        <f>SUM(N503:N506)</f>
        <v>4193.5364168000006</v>
      </c>
    </row>
    <row r="502" spans="1:17" ht="15" customHeight="1">
      <c r="A502" s="24" t="str">
        <f>IF(F502&lt;&gt;"",1+MAX($A$6:A501),"")</f>
        <v/>
      </c>
      <c r="B502" s="7"/>
      <c r="C502" s="28"/>
      <c r="D502" s="23"/>
      <c r="E502" s="26"/>
      <c r="F502" s="23"/>
      <c r="G502" s="22"/>
      <c r="H502" s="51"/>
      <c r="I502" s="22"/>
      <c r="J502" s="22"/>
      <c r="K502" s="69"/>
      <c r="L502" s="8"/>
      <c r="M502" s="61" t="s">
        <v>20</v>
      </c>
      <c r="N502" s="81"/>
      <c r="O502" s="76">
        <v>56</v>
      </c>
      <c r="P502" s="84"/>
    </row>
    <row r="503" spans="1:17" ht="15.75">
      <c r="A503" s="24" t="str">
        <f>IF(F503&lt;&gt;"",1+MAX($A$6:A502),"")</f>
        <v/>
      </c>
      <c r="B503" s="7"/>
      <c r="C503" s="45" t="s">
        <v>416</v>
      </c>
      <c r="D503" s="23"/>
      <c r="E503" s="26"/>
      <c r="F503" s="23"/>
      <c r="G503" s="22"/>
      <c r="H503" s="51"/>
      <c r="I503" s="22"/>
      <c r="J503" s="22"/>
      <c r="K503" s="69"/>
      <c r="L503" s="22"/>
      <c r="M503" s="33"/>
      <c r="N503" s="77"/>
      <c r="O503" s="77"/>
      <c r="P503" s="84"/>
    </row>
    <row r="504" spans="1:17" ht="15.75">
      <c r="A504" s="24">
        <f>IF(F504&lt;&gt;"",1+MAX($A$6:A503),"")</f>
        <v>293</v>
      </c>
      <c r="B504" s="25"/>
      <c r="C504" s="46" t="s">
        <v>417</v>
      </c>
      <c r="D504" s="22">
        <v>74.667000000000002</v>
      </c>
      <c r="E504" s="60">
        <v>0.1</v>
      </c>
      <c r="F504" s="90">
        <f t="shared" ref="F504:F506" si="369">(1+E504)*D504</f>
        <v>82.133700000000005</v>
      </c>
      <c r="G504" s="90" t="s">
        <v>16</v>
      </c>
      <c r="H504" s="92">
        <v>9</v>
      </c>
      <c r="I504" s="92">
        <f t="shared" ref="I504:I506" si="370">F504*H504</f>
        <v>739.20330000000001</v>
      </c>
      <c r="J504" s="64">
        <v>0.17399999999999999</v>
      </c>
      <c r="K504" s="70">
        <f>$O$502</f>
        <v>56</v>
      </c>
      <c r="L504" s="91">
        <f t="shared" ref="L504:L506" si="371">J504*F504</f>
        <v>14.291263799999999</v>
      </c>
      <c r="M504" s="51">
        <f t="shared" ref="M504:M506" si="372">L504*K504</f>
        <v>800.3107728</v>
      </c>
      <c r="N504" s="77">
        <f t="shared" ref="N504:N506" si="373">M504+I504</f>
        <v>1539.5140728000001</v>
      </c>
      <c r="O504" s="77"/>
      <c r="P504" s="85"/>
      <c r="Q504" s="5"/>
    </row>
    <row r="505" spans="1:17" ht="15.75">
      <c r="A505" s="24">
        <f>IF(F505&lt;&gt;"",1+MAX($A$6:A504),"")</f>
        <v>294</v>
      </c>
      <c r="B505" s="25"/>
      <c r="C505" s="46" t="s">
        <v>418</v>
      </c>
      <c r="D505" s="22">
        <v>64.42</v>
      </c>
      <c r="E505" s="60">
        <v>0.1</v>
      </c>
      <c r="F505" s="90">
        <f t="shared" si="369"/>
        <v>70.862000000000009</v>
      </c>
      <c r="G505" s="90" t="s">
        <v>16</v>
      </c>
      <c r="H505" s="92">
        <v>13.1</v>
      </c>
      <c r="I505" s="92">
        <f t="shared" si="370"/>
        <v>928.29220000000009</v>
      </c>
      <c r="J505" s="64">
        <v>0.30199999999999999</v>
      </c>
      <c r="K505" s="70">
        <f t="shared" ref="K505:K506" si="374">$O$502</f>
        <v>56</v>
      </c>
      <c r="L505" s="91">
        <f t="shared" si="371"/>
        <v>21.400324000000001</v>
      </c>
      <c r="M505" s="51">
        <f t="shared" si="372"/>
        <v>1198.418144</v>
      </c>
      <c r="N505" s="77">
        <f t="shared" si="373"/>
        <v>2126.7103440000001</v>
      </c>
      <c r="O505" s="77"/>
      <c r="P505" s="85"/>
      <c r="Q505" s="5"/>
    </row>
    <row r="506" spans="1:17" ht="15.75">
      <c r="A506" s="24">
        <f>IF(F506&lt;&gt;"",1+MAX($A$6:A505),"")</f>
        <v>295</v>
      </c>
      <c r="B506" s="25"/>
      <c r="C506" s="46" t="s">
        <v>419</v>
      </c>
      <c r="D506" s="22">
        <v>1</v>
      </c>
      <c r="E506" s="60">
        <v>0</v>
      </c>
      <c r="F506" s="90">
        <f t="shared" si="369"/>
        <v>1</v>
      </c>
      <c r="G506" s="90" t="s">
        <v>17</v>
      </c>
      <c r="H506" s="92">
        <v>355</v>
      </c>
      <c r="I506" s="92">
        <f t="shared" si="370"/>
        <v>355</v>
      </c>
      <c r="J506" s="64">
        <v>3.077</v>
      </c>
      <c r="K506" s="70">
        <f t="shared" si="374"/>
        <v>56</v>
      </c>
      <c r="L506" s="91">
        <f t="shared" si="371"/>
        <v>3.077</v>
      </c>
      <c r="M506" s="51">
        <f t="shared" si="372"/>
        <v>172.31200000000001</v>
      </c>
      <c r="N506" s="77">
        <f t="shared" si="373"/>
        <v>527.31200000000001</v>
      </c>
      <c r="O506" s="77"/>
      <c r="P506" s="85"/>
      <c r="Q506" s="5"/>
    </row>
    <row r="507" spans="1:17" ht="15.75">
      <c r="A507" s="24"/>
      <c r="B507" s="25"/>
      <c r="C507" s="46"/>
      <c r="D507" s="22"/>
      <c r="E507" s="60"/>
      <c r="F507" s="90"/>
      <c r="G507" s="90"/>
      <c r="H507" s="92"/>
      <c r="I507" s="92"/>
      <c r="J507" s="64"/>
      <c r="K507" s="70"/>
      <c r="L507" s="91"/>
      <c r="M507" s="51"/>
      <c r="N507" s="77"/>
      <c r="O507" s="77"/>
      <c r="P507" s="85"/>
      <c r="Q507" s="5"/>
    </row>
    <row r="508" spans="1:17" ht="15.75">
      <c r="A508" s="24" t="str">
        <f>IF(F508&lt;&gt;"",1+MAX($A$6:A507),"")</f>
        <v/>
      </c>
      <c r="B508" s="25"/>
      <c r="C508" s="46"/>
      <c r="D508" s="22"/>
      <c r="E508" s="60"/>
      <c r="F508" s="90"/>
      <c r="G508" s="90"/>
      <c r="H508" s="92"/>
      <c r="I508" s="92"/>
      <c r="J508" s="64"/>
      <c r="K508" s="70"/>
      <c r="L508" s="91"/>
      <c r="M508" s="51"/>
      <c r="N508" s="77"/>
      <c r="O508" s="77"/>
      <c r="P508" s="85"/>
      <c r="Q508" s="5"/>
    </row>
    <row r="509" spans="1:17" ht="16.5" thickBot="1">
      <c r="A509" s="21"/>
      <c r="B509" s="15"/>
      <c r="C509" s="29"/>
      <c r="D509" s="16"/>
      <c r="E509" s="17"/>
      <c r="F509" s="18"/>
      <c r="G509" s="19"/>
      <c r="H509" s="52"/>
      <c r="I509" s="19"/>
      <c r="J509" s="19"/>
      <c r="K509" s="71"/>
      <c r="L509" s="20"/>
      <c r="M509" s="62"/>
      <c r="N509" s="78"/>
      <c r="O509" s="78"/>
      <c r="P509" s="86"/>
    </row>
    <row r="510" spans="1:17" ht="16.5" thickBot="1">
      <c r="A510" s="9" t="s">
        <v>1</v>
      </c>
      <c r="B510" s="1"/>
      <c r="C510" s="30"/>
      <c r="D510" s="2"/>
      <c r="E510" s="2"/>
      <c r="F510" s="2"/>
      <c r="G510" s="3"/>
      <c r="H510" s="53"/>
      <c r="I510" s="3"/>
      <c r="J510" s="3"/>
      <c r="K510" s="72"/>
      <c r="L510" s="1"/>
      <c r="M510" s="63"/>
      <c r="N510" s="79">
        <f>SUM(N3:N509)</f>
        <v>456055.43353213673</v>
      </c>
      <c r="O510" s="79"/>
      <c r="P510" s="87">
        <f>SUM(P3:P509)</f>
        <v>456055.43353213661</v>
      </c>
    </row>
    <row r="511" spans="1:17" ht="16.5" thickBot="1">
      <c r="A511" s="9" t="s">
        <v>11</v>
      </c>
      <c r="B511" s="1"/>
      <c r="C511" s="30"/>
      <c r="D511" s="2"/>
      <c r="E511" s="2"/>
      <c r="F511" s="2"/>
      <c r="G511" s="3"/>
      <c r="H511" s="53"/>
      <c r="I511" s="3"/>
      <c r="J511" s="3"/>
      <c r="K511" s="72"/>
      <c r="L511" s="4"/>
      <c r="M511" s="58">
        <v>0.25</v>
      </c>
      <c r="N511" s="79">
        <f>M511*N510</f>
        <v>114013.85838303418</v>
      </c>
      <c r="O511" s="79"/>
      <c r="P511" s="87">
        <f>M511*P510</f>
        <v>114013.85838303415</v>
      </c>
    </row>
    <row r="512" spans="1:17" ht="16.5" thickBot="1">
      <c r="A512" s="9" t="s">
        <v>9</v>
      </c>
      <c r="B512" s="1"/>
      <c r="C512" s="30"/>
      <c r="D512" s="2"/>
      <c r="E512" s="2"/>
      <c r="F512" s="2"/>
      <c r="G512" s="3"/>
      <c r="H512" s="53"/>
      <c r="I512" s="3"/>
      <c r="J512" s="3"/>
      <c r="K512" s="72"/>
      <c r="L512" s="1"/>
      <c r="M512" s="63"/>
      <c r="N512" s="79">
        <f>SUM(N510:N511)</f>
        <v>570069.29191517085</v>
      </c>
      <c r="O512" s="79"/>
      <c r="P512" s="87">
        <f>SUM(P510:P511)</f>
        <v>570069.29191517073</v>
      </c>
    </row>
    <row r="513" spans="1:16" ht="16.5" thickBot="1">
      <c r="A513" s="10" t="s">
        <v>10</v>
      </c>
      <c r="B513" s="6"/>
      <c r="C513" s="31"/>
      <c r="D513" s="6"/>
      <c r="E513" s="6"/>
      <c r="F513" s="6"/>
      <c r="G513" s="6"/>
      <c r="H513" s="54"/>
      <c r="I513" s="6"/>
      <c r="J513" s="6"/>
      <c r="K513" s="73"/>
      <c r="L513" s="6"/>
      <c r="M513" s="54"/>
      <c r="N513" s="73"/>
      <c r="O513" s="73"/>
      <c r="P513" s="88"/>
    </row>
    <row r="514" spans="1:16" ht="15.75">
      <c r="A514" s="11" t="s">
        <v>15</v>
      </c>
      <c r="B514" s="14"/>
      <c r="C514" s="32"/>
      <c r="D514" s="14"/>
      <c r="E514" s="14"/>
      <c r="F514" s="14"/>
      <c r="G514" s="14"/>
      <c r="H514" s="55"/>
      <c r="I514" s="14"/>
      <c r="J514" s="14"/>
      <c r="K514" s="74"/>
      <c r="L514" s="14"/>
      <c r="M514" s="55"/>
      <c r="N514" s="74"/>
      <c r="O514" s="74"/>
      <c r="P514" s="89"/>
    </row>
  </sheetData>
  <mergeCells count="16">
    <mergeCell ref="A1:C4"/>
    <mergeCell ref="E198:N199"/>
    <mergeCell ref="H386:N392"/>
    <mergeCell ref="H395:N399"/>
    <mergeCell ref="H402:N406"/>
    <mergeCell ref="E165:N168"/>
    <mergeCell ref="E170:N173"/>
    <mergeCell ref="E175:N178"/>
    <mergeCell ref="E188:N191"/>
    <mergeCell ref="E193:N196"/>
    <mergeCell ref="E137:N140"/>
    <mergeCell ref="E142:N145"/>
    <mergeCell ref="E147:N150"/>
    <mergeCell ref="E152:N155"/>
    <mergeCell ref="F2:F3"/>
    <mergeCell ref="G2:P3"/>
  </mergeCells>
  <printOptions horizontalCentered="1"/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Estimate FE</vt:lpstr>
      <vt:lpstr>Chart1</vt:lpstr>
      <vt:lpstr>'Estimate FE'!Print_Area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Raza Ahsan</cp:lastModifiedBy>
  <cp:lastPrinted>2016-08-29T17:38:21Z</cp:lastPrinted>
  <dcterms:created xsi:type="dcterms:W3CDTF">2004-05-05T14:08:18Z</dcterms:created>
  <dcterms:modified xsi:type="dcterms:W3CDTF">2022-04-08T10:57:48Z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