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tabRatio="792" firstSheet="2" activeTab="2"/>
  </bookViews>
  <sheets>
    <sheet name="Chart1" sheetId="14" state="hidden" r:id="rId1"/>
    <sheet name="Sheet1" sheetId="15" state="hidden" r:id="rId2"/>
    <sheet name="Estimate FE" sheetId="21" r:id="rId3"/>
  </sheets>
  <definedNames>
    <definedName name="_xlnm.Print_Area" localSheetId="2">'Estimate FE'!$A$1:$P$98</definedName>
  </definedNames>
  <calcPr calcId="152511"/>
</workbook>
</file>

<file path=xl/calcChain.xml><?xml version="1.0" encoding="utf-8"?>
<calcChain xmlns="http://schemas.openxmlformats.org/spreadsheetml/2006/main">
  <c r="P37" i="21"/>
  <c r="P6"/>
  <c r="K91"/>
  <c r="K90"/>
  <c r="K88"/>
  <c r="K85"/>
  <c r="K84"/>
  <c r="K83"/>
  <c r="K80"/>
  <c r="K79"/>
  <c r="K78"/>
  <c r="K74"/>
  <c r="K73"/>
  <c r="K70"/>
  <c r="K69"/>
  <c r="K66"/>
  <c r="K65"/>
  <c r="K64"/>
  <c r="K63"/>
  <c r="K62"/>
  <c r="K61"/>
  <c r="K60"/>
  <c r="K59"/>
  <c r="K58"/>
  <c r="K57"/>
  <c r="K56"/>
  <c r="K55"/>
  <c r="K52"/>
  <c r="K50"/>
  <c r="K47"/>
  <c r="K46"/>
  <c r="K45"/>
  <c r="K44"/>
  <c r="K35"/>
  <c r="K34"/>
  <c r="K33"/>
  <c r="K32"/>
  <c r="K31"/>
  <c r="K30"/>
  <c r="K29"/>
  <c r="K28"/>
  <c r="K10"/>
  <c r="K11"/>
  <c r="K12"/>
  <c r="K13"/>
  <c r="K14"/>
  <c r="K15"/>
  <c r="K16"/>
  <c r="K17"/>
  <c r="K18"/>
  <c r="K19"/>
  <c r="K20"/>
  <c r="K21"/>
  <c r="K22"/>
  <c r="K23"/>
  <c r="K24"/>
  <c r="K25"/>
  <c r="K9"/>
  <c r="K41"/>
  <c r="K40"/>
  <c r="F91"/>
  <c r="I91" s="1"/>
  <c r="F90"/>
  <c r="I90" s="1"/>
  <c r="F89"/>
  <c r="F88"/>
  <c r="I88" s="1"/>
  <c r="A87"/>
  <c r="A86"/>
  <c r="F85"/>
  <c r="I85" s="1"/>
  <c r="F84"/>
  <c r="I84" s="1"/>
  <c r="F83"/>
  <c r="I83" s="1"/>
  <c r="A82"/>
  <c r="A81"/>
  <c r="F80"/>
  <c r="I80" s="1"/>
  <c r="F79"/>
  <c r="I79" s="1"/>
  <c r="F78"/>
  <c r="L78" s="1"/>
  <c r="A77"/>
  <c r="A76"/>
  <c r="A75"/>
  <c r="F74"/>
  <c r="I74" s="1"/>
  <c r="F73"/>
  <c r="L73" s="1"/>
  <c r="A72"/>
  <c r="A71"/>
  <c r="L70"/>
  <c r="F70"/>
  <c r="I70" s="1"/>
  <c r="F69"/>
  <c r="I69" s="1"/>
  <c r="A68"/>
  <c r="A67"/>
  <c r="F66"/>
  <c r="I66" s="1"/>
  <c r="F65"/>
  <c r="L65" s="1"/>
  <c r="F64"/>
  <c r="L64" s="1"/>
  <c r="L63"/>
  <c r="M63" s="1"/>
  <c r="F63"/>
  <c r="I63" s="1"/>
  <c r="F62"/>
  <c r="I62" s="1"/>
  <c r="I61"/>
  <c r="F61"/>
  <c r="L61" s="1"/>
  <c r="F60"/>
  <c r="L60" s="1"/>
  <c r="F59"/>
  <c r="I59" s="1"/>
  <c r="F58"/>
  <c r="I58" s="1"/>
  <c r="F57"/>
  <c r="L57" s="1"/>
  <c r="F56"/>
  <c r="L56" s="1"/>
  <c r="F55"/>
  <c r="I55" s="1"/>
  <c r="A54"/>
  <c r="A53"/>
  <c r="F52"/>
  <c r="L52" s="1"/>
  <c r="F51"/>
  <c r="F50"/>
  <c r="L50" s="1"/>
  <c r="M50" s="1"/>
  <c r="A49"/>
  <c r="A48"/>
  <c r="F47"/>
  <c r="I47" s="1"/>
  <c r="I46"/>
  <c r="F46"/>
  <c r="L46" s="1"/>
  <c r="M46" s="1"/>
  <c r="F45"/>
  <c r="L45" s="1"/>
  <c r="F44"/>
  <c r="I44" s="1"/>
  <c r="A43"/>
  <c r="A42"/>
  <c r="F41"/>
  <c r="L41" s="1"/>
  <c r="M41" s="1"/>
  <c r="F40"/>
  <c r="I40" s="1"/>
  <c r="A39"/>
  <c r="A38"/>
  <c r="A37"/>
  <c r="F35"/>
  <c r="I35" s="1"/>
  <c r="F34"/>
  <c r="L34" s="1"/>
  <c r="F33"/>
  <c r="L33" s="1"/>
  <c r="M33" s="1"/>
  <c r="L32"/>
  <c r="F32"/>
  <c r="I32" s="1"/>
  <c r="F31"/>
  <c r="I31" s="1"/>
  <c r="I30"/>
  <c r="F30"/>
  <c r="L30" s="1"/>
  <c r="M30" s="1"/>
  <c r="F29"/>
  <c r="L29" s="1"/>
  <c r="F28"/>
  <c r="I28" s="1"/>
  <c r="A27"/>
  <c r="A26"/>
  <c r="F25"/>
  <c r="L25" s="1"/>
  <c r="F24"/>
  <c r="L24" s="1"/>
  <c r="M24" s="1"/>
  <c r="F23"/>
  <c r="I23" s="1"/>
  <c r="F22"/>
  <c r="I22" s="1"/>
  <c r="F21"/>
  <c r="L21" s="1"/>
  <c r="F20"/>
  <c r="L20" s="1"/>
  <c r="M20" s="1"/>
  <c r="F19"/>
  <c r="I19" s="1"/>
  <c r="F18"/>
  <c r="I18" s="1"/>
  <c r="F17"/>
  <c r="L17" s="1"/>
  <c r="F16"/>
  <c r="L16" s="1"/>
  <c r="M16" s="1"/>
  <c r="F15"/>
  <c r="I15" s="1"/>
  <c r="F14"/>
  <c r="I14" s="1"/>
  <c r="F13"/>
  <c r="L13" s="1"/>
  <c r="F12"/>
  <c r="L12" s="1"/>
  <c r="M12" s="1"/>
  <c r="F11"/>
  <c r="I11" s="1"/>
  <c r="F10"/>
  <c r="I10" s="1"/>
  <c r="F9"/>
  <c r="L9" s="1"/>
  <c r="M9" s="1"/>
  <c r="A8"/>
  <c r="M13" l="1"/>
  <c r="M21"/>
  <c r="L28"/>
  <c r="M28" s="1"/>
  <c r="N28" s="1"/>
  <c r="L59"/>
  <c r="L66"/>
  <c r="M66" s="1"/>
  <c r="N66" s="1"/>
  <c r="I34"/>
  <c r="L55"/>
  <c r="M55" s="1"/>
  <c r="N55" s="1"/>
  <c r="M60"/>
  <c r="L62"/>
  <c r="M62" s="1"/>
  <c r="N62" s="1"/>
  <c r="L69"/>
  <c r="M69" s="1"/>
  <c r="L79"/>
  <c r="M79" s="1"/>
  <c r="N79" s="1"/>
  <c r="M17"/>
  <c r="M25"/>
  <c r="L44"/>
  <c r="I57"/>
  <c r="M64"/>
  <c r="N30"/>
  <c r="N46"/>
  <c r="M56"/>
  <c r="L58"/>
  <c r="M58" s="1"/>
  <c r="N58" s="1"/>
  <c r="I65"/>
  <c r="M73"/>
  <c r="L83"/>
  <c r="M83" s="1"/>
  <c r="N83" s="1"/>
  <c r="L90"/>
  <c r="M90"/>
  <c r="M59"/>
  <c r="N59" s="1"/>
  <c r="M44"/>
  <c r="N44" s="1"/>
  <c r="N90"/>
  <c r="L91"/>
  <c r="L88"/>
  <c r="M88" s="1"/>
  <c r="N88" s="1"/>
  <c r="L85"/>
  <c r="M85" s="1"/>
  <c r="L84"/>
  <c r="M84" s="1"/>
  <c r="L80"/>
  <c r="M80" s="1"/>
  <c r="N80" s="1"/>
  <c r="L74"/>
  <c r="M74" s="1"/>
  <c r="N74" s="1"/>
  <c r="I73"/>
  <c r="N73" s="1"/>
  <c r="N69"/>
  <c r="I50"/>
  <c r="N50" s="1"/>
  <c r="M45"/>
  <c r="L47"/>
  <c r="M47" s="1"/>
  <c r="N47" s="1"/>
  <c r="M52"/>
  <c r="M57"/>
  <c r="N57" s="1"/>
  <c r="M61"/>
  <c r="N61" s="1"/>
  <c r="M65"/>
  <c r="N65" s="1"/>
  <c r="M70"/>
  <c r="N70" s="1"/>
  <c r="M78"/>
  <c r="M91"/>
  <c r="N91" s="1"/>
  <c r="L40"/>
  <c r="M40" s="1"/>
  <c r="N40" s="1"/>
  <c r="M32"/>
  <c r="N85"/>
  <c r="N64"/>
  <c r="N63"/>
  <c r="N84"/>
  <c r="I45"/>
  <c r="I52"/>
  <c r="I56"/>
  <c r="N56" s="1"/>
  <c r="I64"/>
  <c r="I41"/>
  <c r="N41" s="1"/>
  <c r="I60"/>
  <c r="I78"/>
  <c r="L10"/>
  <c r="M10" s="1"/>
  <c r="N10" s="1"/>
  <c r="I12"/>
  <c r="N12" s="1"/>
  <c r="L14"/>
  <c r="M14" s="1"/>
  <c r="N14" s="1"/>
  <c r="I16"/>
  <c r="N16" s="1"/>
  <c r="L18"/>
  <c r="M18" s="1"/>
  <c r="N18" s="1"/>
  <c r="I20"/>
  <c r="N20" s="1"/>
  <c r="L22"/>
  <c r="M22" s="1"/>
  <c r="N22" s="1"/>
  <c r="I24"/>
  <c r="N24" s="1"/>
  <c r="M29"/>
  <c r="M34"/>
  <c r="N34" s="1"/>
  <c r="N32"/>
  <c r="I9"/>
  <c r="N9" s="1"/>
  <c r="L11"/>
  <c r="M11" s="1"/>
  <c r="N11" s="1"/>
  <c r="I13"/>
  <c r="N13" s="1"/>
  <c r="L15"/>
  <c r="M15" s="1"/>
  <c r="N15" s="1"/>
  <c r="I17"/>
  <c r="L19"/>
  <c r="M19" s="1"/>
  <c r="N19" s="1"/>
  <c r="I21"/>
  <c r="N21" s="1"/>
  <c r="L23"/>
  <c r="M23" s="1"/>
  <c r="N23" s="1"/>
  <c r="I25"/>
  <c r="N25" s="1"/>
  <c r="I29"/>
  <c r="L31"/>
  <c r="M31" s="1"/>
  <c r="N31" s="1"/>
  <c r="I33"/>
  <c r="N33" s="1"/>
  <c r="L35"/>
  <c r="M35" s="1"/>
  <c r="N35" s="1"/>
  <c r="N60" l="1"/>
  <c r="N17"/>
  <c r="N78"/>
  <c r="N45"/>
  <c r="N52"/>
  <c r="N29"/>
  <c r="A7" l="1"/>
  <c r="A6"/>
  <c r="A9" l="1"/>
  <c r="A10" l="1"/>
  <c r="A11" l="1"/>
  <c r="A12" l="1"/>
  <c r="N94"/>
  <c r="A13" l="1"/>
  <c r="A92"/>
  <c r="A14" l="1"/>
  <c r="N95"/>
  <c r="A15" l="1"/>
  <c r="N96"/>
  <c r="P94" s="1"/>
  <c r="A16" l="1"/>
  <c r="P95"/>
  <c r="P96" s="1"/>
  <c r="A17" l="1"/>
  <c r="A18" l="1"/>
  <c r="A19" s="1"/>
  <c r="A20" s="1"/>
  <c r="A21" l="1"/>
  <c r="A23" l="1"/>
  <c r="A22"/>
  <c r="A24" l="1"/>
  <c r="A25" s="1"/>
  <c r="A28" s="1"/>
  <c r="A29" l="1"/>
  <c r="A30" l="1"/>
  <c r="A31" l="1"/>
  <c r="A32" s="1"/>
  <c r="A33" l="1"/>
  <c r="A34" s="1"/>
  <c r="A35" s="1"/>
  <c r="A40" s="1"/>
  <c r="A41" s="1"/>
  <c r="A44" s="1"/>
  <c r="A45" s="1"/>
  <c r="A46" s="1"/>
  <c r="A47" s="1"/>
  <c r="A50" s="1"/>
  <c r="A51" s="1"/>
  <c r="A52" s="1"/>
  <c r="A55" s="1"/>
  <c r="A56" s="1"/>
  <c r="A57" s="1"/>
  <c r="A58" s="1"/>
  <c r="A59" s="1"/>
  <c r="A60" s="1"/>
  <c r="A61" s="1"/>
  <c r="A62" s="1"/>
  <c r="A63" s="1"/>
  <c r="A64" s="1"/>
  <c r="A65" s="1"/>
  <c r="A66" s="1"/>
  <c r="A69" s="1"/>
  <c r="A70" s="1"/>
  <c r="A73" s="1"/>
  <c r="A74" s="1"/>
  <c r="A78" s="1"/>
  <c r="A79" s="1"/>
  <c r="A80" s="1"/>
  <c r="A83" s="1"/>
  <c r="A84" s="1"/>
  <c r="A85" s="1"/>
  <c r="A88" s="1"/>
  <c r="A89" s="1"/>
  <c r="A90" s="1"/>
  <c r="A91" s="1"/>
</calcChain>
</file>

<file path=xl/sharedStrings.xml><?xml version="1.0" encoding="utf-8"?>
<sst xmlns="http://schemas.openxmlformats.org/spreadsheetml/2006/main" count="162" uniqueCount="102">
  <si>
    <t>DESCRIPTION</t>
  </si>
  <si>
    <t>SUB TOTAL</t>
  </si>
  <si>
    <t>DATE</t>
  </si>
  <si>
    <t>SR #</t>
  </si>
  <si>
    <t>QUANTITY</t>
  </si>
  <si>
    <t>WASTAGE
(10%)</t>
  </si>
  <si>
    <t>QTY WITH
WASTAGE</t>
  </si>
  <si>
    <t>UNIT OF
MEASURMENT</t>
  </si>
  <si>
    <t>TOTAL TRADE
COST</t>
  </si>
  <si>
    <t>TOTAL BID</t>
  </si>
  <si>
    <t>Notes</t>
  </si>
  <si>
    <t>OVERHEAD &amp; PROFIT (25%)</t>
  </si>
  <si>
    <t>CSI SECT</t>
  </si>
  <si>
    <t>PROJECT:</t>
  </si>
  <si>
    <t>ADDRESS:</t>
  </si>
  <si>
    <t xml:space="preserve">This estimate is based on real market prices that are regularly updated by our team persons through market surveys and online resoures. </t>
  </si>
  <si>
    <t>LF</t>
  </si>
  <si>
    <t>EA</t>
  </si>
  <si>
    <t>Labor/Hour</t>
  </si>
  <si>
    <t>UNIT HOURS</t>
  </si>
  <si>
    <t>COST/HR</t>
  </si>
  <si>
    <t>MANHOURS</t>
  </si>
  <si>
    <t>TOTAL COST</t>
  </si>
  <si>
    <t>REMARKS</t>
  </si>
  <si>
    <t>MATERIAL TOTAL</t>
  </si>
  <si>
    <t>MATERIAL COST/UNIT</t>
  </si>
  <si>
    <t>LABOR TOTAL</t>
  </si>
  <si>
    <t>SF</t>
  </si>
  <si>
    <t>DIV.05</t>
  </si>
  <si>
    <t>METALS</t>
  </si>
  <si>
    <t>STRUCTURAL HARDWARES</t>
  </si>
  <si>
    <t>Simpson MSTA36 36" 16 Gauge Medium Strap Tie</t>
  </si>
  <si>
    <t>Simpson HTT4 12-3/8" Tension Tie</t>
  </si>
  <si>
    <t>Simpson H1 Hurricane Tie</t>
  </si>
  <si>
    <t>Simpson MSTA24 24" 18 Gauge Medium Strap Tie</t>
  </si>
  <si>
    <t>Simpson A35 1-7/16" x 4-1/2" Framing Angle Anchor</t>
  </si>
  <si>
    <t>Simpson HU412 4x12 Face Mount Joist Hanger</t>
  </si>
  <si>
    <t>Simpson LU210 2x10 Face Mount Joist Hanger</t>
  </si>
  <si>
    <t>Simpson IUS3.56/14 Face Mount I-Joist Hanger</t>
  </si>
  <si>
    <t>Simpson U410 4x10 Face Mount Joist Hanger</t>
  </si>
  <si>
    <t>Simpson HB5.50/11.25 Top Flange I-Joist Hanger</t>
  </si>
  <si>
    <t>Simpson U44 4x4 Face Mount Joist Hanger</t>
  </si>
  <si>
    <t>Simpson U46 4x6 Face Mount Joist Hanger</t>
  </si>
  <si>
    <t>Simpson HU48 4x8 Face Mount Joist Hanger</t>
  </si>
  <si>
    <t xml:space="preserve">16d Nails </t>
  </si>
  <si>
    <t xml:space="preserve">10d Nails </t>
  </si>
  <si>
    <t xml:space="preserve">8d Nails </t>
  </si>
  <si>
    <t xml:space="preserve">HARDWARES FOR SHEAR WALL </t>
  </si>
  <si>
    <t xml:space="preserve">12d Nails </t>
  </si>
  <si>
    <t>A35</t>
  </si>
  <si>
    <t>RBC</t>
  </si>
  <si>
    <t>LTP4 Clips</t>
  </si>
  <si>
    <t>LTP5 Clips</t>
  </si>
  <si>
    <t xml:space="preserve">1/4" SDWS Screws With 1.75" Minimum Penetration Into Rim </t>
  </si>
  <si>
    <t>5/8" Diameter Anchor Bolts</t>
  </si>
  <si>
    <t xml:space="preserve">Plate Washers 3" X 3" X 0.229" </t>
  </si>
  <si>
    <t>DIV.06</t>
  </si>
  <si>
    <t>WOOD, PLASTICS AND COMPOSITES</t>
  </si>
  <si>
    <t xml:space="preserve">WOODEN JOIST </t>
  </si>
  <si>
    <t xml:space="preserve">Ceiling Joist: 2 X 10 @ 16" O.C. </t>
  </si>
  <si>
    <t>Roof Rafters: 2 X 12 @ 16" O.C.</t>
  </si>
  <si>
    <t>ROUGH CARPENTRY</t>
  </si>
  <si>
    <t>Ridge Board: 2 X 12</t>
  </si>
  <si>
    <t>Ridge Board: 3-1/2 X 11-1/4 LSL</t>
  </si>
  <si>
    <t>Rim Joist: 2 X 12</t>
  </si>
  <si>
    <t xml:space="preserve">2 X Blocking At Rafters Parallel To Exterior Walls </t>
  </si>
  <si>
    <t>SHEATHING</t>
  </si>
  <si>
    <t>Roof Sheathing: 15/32" APA Rated Sheathing, Exposure-1, 32/16" Span Rating</t>
  </si>
  <si>
    <t>Number Of Plywood Sheets (Assumed Sheet Size = 8'-0" X 4'-0")</t>
  </si>
  <si>
    <t xml:space="preserve">8d Common Nails At Field Spacing = 12" O.C. And Edge Spacing = 6" O.C. </t>
  </si>
  <si>
    <t>WOODEN BEAMS AND HEADERS</t>
  </si>
  <si>
    <t>Additional Roof Rafter: 2 X 12</t>
  </si>
  <si>
    <t>Cantilever Wooden Beam: 4 X 12</t>
  </si>
  <si>
    <t>Wooden Beam: 2 X 10</t>
  </si>
  <si>
    <t>Wooden Beam: 2 X 12</t>
  </si>
  <si>
    <t xml:space="preserve">Wooden Beam: 3-1/2 X 14 LSL </t>
  </si>
  <si>
    <t>Wooden Beam: 3-1/2 X 14 PSL</t>
  </si>
  <si>
    <t>Wooden Beam: 4 X 10</t>
  </si>
  <si>
    <t>Wooden Beam: 5-1/4 X 11-1/4 PSL</t>
  </si>
  <si>
    <t>Wooden Header: 4 X 4</t>
  </si>
  <si>
    <t>Wooden Header: 4 X 6</t>
  </si>
  <si>
    <t>Wooden Header: 4 X 8</t>
  </si>
  <si>
    <t>Wooden Header: 4 X 10</t>
  </si>
  <si>
    <t>WOODEN POSTS</t>
  </si>
  <si>
    <t>Wooden Post: 4 X 4 (22 EA)</t>
  </si>
  <si>
    <t>Wooden Post: 4 X 6 (1 EA)</t>
  </si>
  <si>
    <t>WOOD TRIM</t>
  </si>
  <si>
    <t>Wooden Trim: 2 X 4</t>
  </si>
  <si>
    <t>Wooden Trim: 2 X 6</t>
  </si>
  <si>
    <t>STUD WALLS</t>
  </si>
  <si>
    <t>New 4" Wide Double Stud Wall (Wall Length = 61.6  LF)</t>
  </si>
  <si>
    <t xml:space="preserve">2 X 4 Studs @ 16" O.C. </t>
  </si>
  <si>
    <t xml:space="preserve">2 X 4 Bottom Plate </t>
  </si>
  <si>
    <t xml:space="preserve">2 X 4 Top Plates </t>
  </si>
  <si>
    <t>New 6" Wide Stud Wall (Wall Length = 333.4 LF)</t>
  </si>
  <si>
    <t xml:space="preserve">2 X 6 Studs @ 16" O.C. </t>
  </si>
  <si>
    <t xml:space="preserve">2 X 6 Bottom Plate </t>
  </si>
  <si>
    <t xml:space="preserve">2 X 6 Top Plates </t>
  </si>
  <si>
    <t>Shearwall Type - 4 (Wall Length = 74 LF)</t>
  </si>
  <si>
    <t xml:space="preserve">(1) Layer Of APA Rated Sheathing </t>
  </si>
  <si>
    <t xml:space="preserve">8d Common Nails At Field Spacing = 12" O.C. And Edge Spacing = 4" O.C. </t>
  </si>
  <si>
    <t xml:space="preserve">2 X 6 Mud Sill/ Upper Floor Sole Plate 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</si>
</sst>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.0_);_(&quot;$&quot;* \(#,##0.0\);_(&quot;$&quot;* &quot;-&quot;??_);_(@_)"/>
    <numFmt numFmtId="166" formatCode="0.000"/>
    <numFmt numFmtId="167" formatCode="_(&quot;$&quot;* #,##0_);_(&quot;$&quot;* \(#,##0\);_(&quot;$&quot;* &quot;-&quot;??_);_(@_)"/>
  </numFmts>
  <fonts count="35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1" fillId="0" borderId="0"/>
    <xf numFmtId="0" fontId="3" fillId="0" borderId="0"/>
    <xf numFmtId="0" fontId="2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01">
    <xf numFmtId="0" fontId="0" fillId="0" borderId="0" xfId="0"/>
    <xf numFmtId="0" fontId="23" fillId="0" borderId="10" xfId="0" applyFont="1" applyFill="1" applyBorder="1" applyAlignment="1">
      <alignment vertical="top"/>
    </xf>
    <xf numFmtId="164" fontId="23" fillId="0" borderId="10" xfId="0" applyNumberFormat="1" applyFont="1" applyFill="1" applyBorder="1" applyAlignment="1" applyProtection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9" fontId="24" fillId="0" borderId="10" xfId="0" applyNumberFormat="1" applyFont="1" applyFill="1" applyBorder="1" applyAlignment="1">
      <alignment horizontal="center" vertical="top"/>
    </xf>
    <xf numFmtId="0" fontId="26" fillId="0" borderId="0" xfId="0" applyFont="1"/>
    <xf numFmtId="0" fontId="0" fillId="0" borderId="10" xfId="0" applyBorder="1" applyAlignment="1">
      <alignment horizontal="centerContinuous" vertical="center"/>
    </xf>
    <xf numFmtId="0" fontId="29" fillId="0" borderId="0" xfId="0" applyFont="1" applyBorder="1"/>
    <xf numFmtId="165" fontId="29" fillId="0" borderId="0" xfId="0" applyNumberFormat="1" applyFont="1" applyBorder="1" applyAlignment="1">
      <alignment vertical="center"/>
    </xf>
    <xf numFmtId="0" fontId="24" fillId="0" borderId="14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Continuous" vertical="center"/>
    </xf>
    <xf numFmtId="0" fontId="27" fillId="0" borderId="17" xfId="0" applyFont="1" applyFill="1" applyBorder="1" applyAlignment="1">
      <alignment horizontal="left" vertical="top"/>
    </xf>
    <xf numFmtId="0" fontId="28" fillId="0" borderId="0" xfId="0" applyFont="1" applyAlignment="1"/>
    <xf numFmtId="14" fontId="28" fillId="0" borderId="0" xfId="0" applyNumberFormat="1" applyFont="1" applyAlignment="1">
      <alignment horizontal="left"/>
    </xf>
    <xf numFmtId="0" fontId="0" fillId="0" borderId="18" xfId="0" applyBorder="1" applyAlignment="1">
      <alignment horizontal="centerContinuous" vertical="center"/>
    </xf>
    <xf numFmtId="0" fontId="29" fillId="0" borderId="21" xfId="0" applyFont="1" applyBorder="1"/>
    <xf numFmtId="0" fontId="29" fillId="0" borderId="21" xfId="0" applyFont="1" applyBorder="1" applyAlignment="1">
      <alignment vertical="center"/>
    </xf>
    <xf numFmtId="9" fontId="29" fillId="0" borderId="21" xfId="0" applyNumberFormat="1" applyFont="1" applyBorder="1" applyAlignment="1">
      <alignment vertical="center"/>
    </xf>
    <xf numFmtId="1" fontId="29" fillId="0" borderId="21" xfId="0" applyNumberFormat="1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165" fontId="29" fillId="0" borderId="21" xfId="0" applyNumberFormat="1" applyFont="1" applyBorder="1" applyAlignment="1">
      <alignment vertical="center"/>
    </xf>
    <xf numFmtId="1" fontId="23" fillId="0" borderId="2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41" fontId="29" fillId="0" borderId="0" xfId="0" applyNumberFormat="1" applyFont="1" applyFill="1" applyBorder="1" applyAlignment="1">
      <alignment horizontal="right" vertical="center"/>
    </xf>
    <xf numFmtId="1" fontId="29" fillId="0" borderId="12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9" fillId="0" borderId="0" xfId="0" applyFont="1" applyFill="1" applyBorder="1" applyAlignment="1">
      <alignment horizontal="justify" vertical="center" wrapText="1"/>
    </xf>
    <xf numFmtId="0" fontId="26" fillId="0" borderId="21" xfId="0" applyFont="1" applyBorder="1" applyAlignment="1">
      <alignment wrapText="1"/>
    </xf>
    <xf numFmtId="0" fontId="23" fillId="0" borderId="10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26" fillId="0" borderId="0" xfId="91" applyFont="1" applyFill="1" applyBorder="1" applyAlignment="1">
      <alignment horizontal="center" vertical="center" wrapText="1"/>
    </xf>
    <xf numFmtId="0" fontId="31" fillId="0" borderId="0" xfId="0" applyFont="1"/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/>
    </xf>
    <xf numFmtId="0" fontId="26" fillId="24" borderId="0" xfId="0" applyFont="1" applyFill="1"/>
    <xf numFmtId="0" fontId="0" fillId="24" borderId="0" xfId="0" applyFill="1"/>
    <xf numFmtId="0" fontId="26" fillId="24" borderId="13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vertical="center" wrapText="1"/>
    </xf>
    <xf numFmtId="0" fontId="29" fillId="24" borderId="11" xfId="0" applyFont="1" applyFill="1" applyBorder="1"/>
    <xf numFmtId="0" fontId="33" fillId="25" borderId="2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4" fontId="28" fillId="0" borderId="0" xfId="91" applyFont="1" applyAlignment="1"/>
    <xf numFmtId="44" fontId="28" fillId="0" borderId="0" xfId="91" applyFont="1" applyAlignment="1">
      <alignment horizontal="left"/>
    </xf>
    <xf numFmtId="44" fontId="26" fillId="26" borderId="24" xfId="91" applyFont="1" applyFill="1" applyBorder="1" applyAlignment="1">
      <alignment horizontal="center" vertical="center" wrapText="1"/>
    </xf>
    <xf numFmtId="44" fontId="29" fillId="24" borderId="11" xfId="91" applyFont="1" applyFill="1" applyBorder="1"/>
    <xf numFmtId="44" fontId="29" fillId="0" borderId="0" xfId="91" applyFont="1" applyFill="1" applyBorder="1" applyAlignment="1">
      <alignment horizontal="center" vertical="center"/>
    </xf>
    <xf numFmtId="44" fontId="29" fillId="0" borderId="21" xfId="91" applyFont="1" applyBorder="1" applyAlignment="1">
      <alignment horizontal="center" vertical="center"/>
    </xf>
    <xf numFmtId="44" fontId="23" fillId="0" borderId="10" xfId="91" applyFont="1" applyFill="1" applyBorder="1" applyAlignment="1">
      <alignment horizontal="center" vertical="top"/>
    </xf>
    <xf numFmtId="44" fontId="0" fillId="0" borderId="10" xfId="91" applyFont="1" applyBorder="1" applyAlignment="1">
      <alignment horizontal="centerContinuous" vertical="center"/>
    </xf>
    <xf numFmtId="44" fontId="0" fillId="0" borderId="18" xfId="91" applyFont="1" applyBorder="1" applyAlignment="1">
      <alignment horizontal="centerContinuous" vertical="center"/>
    </xf>
    <xf numFmtId="44" fontId="0" fillId="0" borderId="0" xfId="91" applyFont="1"/>
    <xf numFmtId="44" fontId="26" fillId="24" borderId="24" xfId="91" applyFont="1" applyFill="1" applyBorder="1" applyAlignment="1">
      <alignment horizontal="center" vertical="center" wrapText="1"/>
    </xf>
    <xf numFmtId="9" fontId="24" fillId="0" borderId="10" xfId="92" applyFont="1" applyFill="1" applyBorder="1" applyAlignment="1">
      <alignment horizontal="center" vertical="top"/>
    </xf>
    <xf numFmtId="9" fontId="29" fillId="0" borderId="0" xfId="92" applyFont="1" applyFill="1" applyBorder="1" applyAlignment="1">
      <alignment horizontal="center" vertical="center" wrapText="1"/>
    </xf>
    <xf numFmtId="44" fontId="34" fillId="28" borderId="26" xfId="91" applyFont="1" applyFill="1" applyBorder="1" applyAlignment="1">
      <alignment vertical="center"/>
    </xf>
    <xf numFmtId="44" fontId="29" fillId="0" borderId="21" xfId="91" applyFont="1" applyBorder="1" applyAlignment="1">
      <alignment vertical="center"/>
    </xf>
    <xf numFmtId="44" fontId="23" fillId="0" borderId="10" xfId="91" applyFont="1" applyFill="1" applyBorder="1" applyAlignment="1">
      <alignment vertical="top"/>
    </xf>
    <xf numFmtId="166" fontId="29" fillId="0" borderId="0" xfId="0" applyNumberFormat="1" applyFont="1" applyFill="1" applyBorder="1" applyAlignment="1">
      <alignment horizontal="center" vertical="center" wrapText="1"/>
    </xf>
    <xf numFmtId="167" fontId="28" fillId="0" borderId="0" xfId="91" applyNumberFormat="1" applyFont="1" applyAlignment="1"/>
    <xf numFmtId="167" fontId="28" fillId="0" borderId="0" xfId="91" applyNumberFormat="1" applyFont="1" applyAlignment="1">
      <alignment horizontal="left"/>
    </xf>
    <xf numFmtId="167" fontId="26" fillId="24" borderId="24" xfId="91" applyNumberFormat="1" applyFont="1" applyFill="1" applyBorder="1" applyAlignment="1">
      <alignment horizontal="center" vertical="center" wrapText="1"/>
    </xf>
    <xf numFmtId="167" fontId="29" fillId="24" borderId="11" xfId="91" applyNumberFormat="1" applyFont="1" applyFill="1" applyBorder="1"/>
    <xf numFmtId="167" fontId="29" fillId="0" borderId="0" xfId="91" applyNumberFormat="1" applyFont="1" applyFill="1" applyBorder="1" applyAlignment="1">
      <alignment horizontal="center" vertical="center"/>
    </xf>
    <xf numFmtId="167" fontId="29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horizontal="center" vertical="center"/>
    </xf>
    <xf numFmtId="167" fontId="23" fillId="0" borderId="10" xfId="91" applyNumberFormat="1" applyFont="1" applyFill="1" applyBorder="1" applyAlignment="1">
      <alignment horizontal="center" vertical="top"/>
    </xf>
    <xf numFmtId="167" fontId="0" fillId="0" borderId="10" xfId="91" applyNumberFormat="1" applyFont="1" applyBorder="1" applyAlignment="1">
      <alignment horizontal="centerContinuous" vertical="center"/>
    </xf>
    <xf numFmtId="167" fontId="0" fillId="0" borderId="18" xfId="91" applyNumberFormat="1" applyFont="1" applyBorder="1" applyAlignment="1">
      <alignment horizontal="centerContinuous" vertical="center"/>
    </xf>
    <xf numFmtId="167" fontId="0" fillId="0" borderId="0" xfId="91" applyNumberFormat="1" applyFont="1"/>
    <xf numFmtId="167" fontId="34" fillId="28" borderId="27" xfId="91" applyNumberFormat="1" applyFont="1" applyFill="1" applyBorder="1" applyAlignment="1">
      <alignment vertical="center"/>
    </xf>
    <xf numFmtId="167" fontId="26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vertical="center"/>
    </xf>
    <xf numFmtId="167" fontId="24" fillId="0" borderId="10" xfId="91" applyNumberFormat="1" applyFont="1" applyFill="1" applyBorder="1" applyAlignment="1">
      <alignment vertical="top"/>
    </xf>
    <xf numFmtId="167" fontId="26" fillId="27" borderId="24" xfId="91" applyNumberFormat="1" applyFont="1" applyFill="1" applyBorder="1" applyAlignment="1">
      <alignment horizontal="center" vertical="center" wrapText="1"/>
    </xf>
    <xf numFmtId="167" fontId="34" fillId="28" borderId="28" xfId="91" applyNumberFormat="1" applyFont="1" applyFill="1" applyBorder="1" applyAlignment="1">
      <alignment vertical="center"/>
    </xf>
    <xf numFmtId="167" fontId="26" fillId="25" borderId="22" xfId="91" applyNumberFormat="1" applyFont="1" applyFill="1" applyBorder="1" applyAlignment="1">
      <alignment horizontal="center" vertical="center" wrapText="1"/>
    </xf>
    <xf numFmtId="167" fontId="26" fillId="24" borderId="13" xfId="91" applyNumberFormat="1" applyFont="1" applyFill="1" applyBorder="1"/>
    <xf numFmtId="167" fontId="29" fillId="0" borderId="12" xfId="91" applyNumberFormat="1" applyFont="1" applyBorder="1"/>
    <xf numFmtId="167" fontId="26" fillId="0" borderId="12" xfId="91" applyNumberFormat="1" applyFont="1" applyFill="1" applyBorder="1" applyAlignment="1">
      <alignment horizontal="center" vertical="center" wrapText="1"/>
    </xf>
    <xf numFmtId="167" fontId="29" fillId="0" borderId="20" xfId="91" applyNumberFormat="1" applyFont="1" applyBorder="1"/>
    <xf numFmtId="167" fontId="24" fillId="0" borderId="15" xfId="91" applyNumberFormat="1" applyFont="1" applyFill="1" applyBorder="1" applyAlignment="1">
      <alignment vertical="top"/>
    </xf>
    <xf numFmtId="167" fontId="0" fillId="0" borderId="16" xfId="91" applyNumberFormat="1" applyFont="1" applyBorder="1" applyAlignment="1">
      <alignment horizontal="centerContinuous" vertical="center"/>
    </xf>
    <xf numFmtId="167" fontId="0" fillId="0" borderId="19" xfId="91" applyNumberFormat="1" applyFont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44" fontId="29" fillId="0" borderId="0" xfId="91" applyFont="1" applyFill="1" applyBorder="1" applyAlignment="1">
      <alignment horizontal="center" vertical="center" wrapText="1"/>
    </xf>
    <xf numFmtId="9" fontId="29" fillId="0" borderId="0" xfId="92" applyFont="1" applyFill="1" applyBorder="1" applyAlignment="1">
      <alignment horizontal="center" vertical="center" wrapText="1"/>
    </xf>
    <xf numFmtId="44" fontId="29" fillId="0" borderId="0" xfId="91" applyFont="1" applyFill="1" applyBorder="1" applyAlignment="1">
      <alignment horizontal="center" vertical="center" wrapText="1"/>
    </xf>
    <xf numFmtId="0" fontId="26" fillId="29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right" vertical="center" wrapText="1"/>
    </xf>
    <xf numFmtId="44" fontId="29" fillId="0" borderId="0" xfId="9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18" xfId="0" applyFont="1" applyBorder="1" applyAlignment="1">
      <alignment horizontal="center"/>
    </xf>
  </cellXfs>
  <cellStyles count="9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1" builtinId="4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3" xfId="75"/>
    <cellStyle name="Normal 3" xfId="76"/>
    <cellStyle name="Normal 4" xfId="88"/>
    <cellStyle name="Normal 6" xfId="77"/>
    <cellStyle name="Note 2" xfId="78"/>
    <cellStyle name="Note 3" xfId="79"/>
    <cellStyle name="Output 2" xfId="80"/>
    <cellStyle name="Output 3" xfId="81"/>
    <cellStyle name="Percent" xfId="92" builtinId="5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axId val="138596352"/>
        <c:axId val="140840960"/>
      </c:barChart>
      <c:catAx>
        <c:axId val="138596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40840960"/>
        <c:crosses val="autoZero"/>
        <c:auto val="1"/>
        <c:lblAlgn val="ctr"/>
        <c:lblOffset val="100"/>
      </c:catAx>
      <c:valAx>
        <c:axId val="140840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859635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123703</xdr:colOff>
      <xdr:row>0</xdr:row>
      <xdr:rowOff>148441</xdr:rowOff>
    </xdr:from>
    <xdr:to>
      <xdr:col>2</xdr:col>
      <xdr:colOff>2746170</xdr:colOff>
      <xdr:row>3</xdr:row>
      <xdr:rowOff>222661</xdr:rowOff>
    </xdr:to>
    <xdr:pic>
      <xdr:nvPicPr>
        <xdr:cNvPr id="2" name="Picture 1" descr="Focus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177" y="148441"/>
          <a:ext cx="3661558" cy="7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98"/>
  <sheetViews>
    <sheetView tabSelected="1" view="pageBreakPreview" zoomScale="77" zoomScaleSheetLayoutView="77" workbookViewId="0">
      <pane ySplit="5" topLeftCell="A6" activePane="bottomLeft" state="frozen"/>
      <selection pane="bottomLeft" activeCell="P7" sqref="P7"/>
    </sheetView>
  </sheetViews>
  <sheetFormatPr defaultRowHeight="15"/>
  <cols>
    <col min="1" max="1" width="4.44140625" customWidth="1"/>
    <col min="2" max="2" width="12.109375" customWidth="1"/>
    <col min="3" max="3" width="37.33203125" style="27" customWidth="1"/>
    <col min="4" max="4" width="8.33203125" customWidth="1"/>
    <col min="5" max="5" width="8.5546875" customWidth="1"/>
    <col min="6" max="6" width="9.33203125" customWidth="1"/>
    <col min="7" max="7" width="10.77734375" customWidth="1"/>
    <col min="8" max="8" width="10.77734375" style="56" customWidth="1"/>
    <col min="9" max="10" width="10.77734375" customWidth="1"/>
    <col min="11" max="11" width="10.77734375" style="74" customWidth="1"/>
    <col min="12" max="12" width="9.21875" bestFit="1" customWidth="1"/>
    <col min="13" max="13" width="10.5546875" style="56" customWidth="1"/>
    <col min="14" max="15" width="10.5546875" style="74" customWidth="1"/>
    <col min="16" max="16" width="11" style="74" customWidth="1"/>
  </cols>
  <sheetData>
    <row r="1" spans="1:17" ht="18.75">
      <c r="A1" s="99"/>
      <c r="B1" s="99"/>
      <c r="C1" s="99"/>
      <c r="F1" s="34" t="s">
        <v>13</v>
      </c>
      <c r="G1" s="12"/>
      <c r="H1" s="47"/>
      <c r="I1" s="12"/>
      <c r="J1" s="12"/>
      <c r="K1" s="64"/>
    </row>
    <row r="2" spans="1:17" ht="18.75" customHeight="1">
      <c r="A2" s="99"/>
      <c r="B2" s="99"/>
      <c r="C2" s="99"/>
      <c r="F2" s="97" t="s">
        <v>14</v>
      </c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ht="18.75" customHeight="1">
      <c r="A3" s="99"/>
      <c r="B3" s="99"/>
      <c r="C3" s="99"/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12"/>
    </row>
    <row r="4" spans="1:17" ht="18.75">
      <c r="A4" s="100"/>
      <c r="B4" s="100"/>
      <c r="C4" s="100"/>
      <c r="F4" s="34" t="s">
        <v>2</v>
      </c>
      <c r="G4" s="13"/>
      <c r="H4" s="48"/>
      <c r="I4" s="13"/>
      <c r="J4" s="13"/>
      <c r="K4" s="65"/>
    </row>
    <row r="5" spans="1:17" s="40" customFormat="1" ht="45.75" thickBot="1">
      <c r="A5" s="35" t="s">
        <v>3</v>
      </c>
      <c r="B5" s="36" t="s">
        <v>12</v>
      </c>
      <c r="C5" s="37" t="s">
        <v>0</v>
      </c>
      <c r="D5" s="38" t="s">
        <v>4</v>
      </c>
      <c r="E5" s="37" t="s">
        <v>5</v>
      </c>
      <c r="F5" s="37" t="s">
        <v>6</v>
      </c>
      <c r="G5" s="37" t="s">
        <v>7</v>
      </c>
      <c r="H5" s="57" t="s">
        <v>25</v>
      </c>
      <c r="I5" s="49" t="s">
        <v>24</v>
      </c>
      <c r="J5" s="37" t="s">
        <v>19</v>
      </c>
      <c r="K5" s="66" t="s">
        <v>20</v>
      </c>
      <c r="L5" s="37" t="s">
        <v>21</v>
      </c>
      <c r="M5" s="49" t="s">
        <v>26</v>
      </c>
      <c r="N5" s="79" t="s">
        <v>22</v>
      </c>
      <c r="O5" s="66" t="s">
        <v>23</v>
      </c>
      <c r="P5" s="81" t="s">
        <v>8</v>
      </c>
      <c r="Q5" s="39"/>
    </row>
    <row r="6" spans="1:17" s="40" customFormat="1" ht="16.5" thickBot="1">
      <c r="A6" s="41" t="str">
        <f>IF(F6&lt;&gt;"",1+MAX(#REF!),"")</f>
        <v/>
      </c>
      <c r="B6" s="42" t="s">
        <v>28</v>
      </c>
      <c r="C6" s="43" t="s">
        <v>29</v>
      </c>
      <c r="D6" s="44"/>
      <c r="E6" s="44"/>
      <c r="F6" s="44"/>
      <c r="G6" s="44"/>
      <c r="H6" s="50"/>
      <c r="I6" s="44"/>
      <c r="J6" s="44"/>
      <c r="K6" s="67"/>
      <c r="L6" s="44"/>
      <c r="M6" s="50"/>
      <c r="N6" s="67"/>
      <c r="O6" s="67"/>
      <c r="P6" s="82">
        <f>SUM(N8:N36)</f>
        <v>9480.1629999999986</v>
      </c>
    </row>
    <row r="7" spans="1:17" ht="15" customHeight="1">
      <c r="A7" s="24" t="str">
        <f>IF(F7&lt;&gt;"",1+MAX($A$6:A6),"")</f>
        <v/>
      </c>
      <c r="B7" s="7"/>
      <c r="C7" s="28"/>
      <c r="D7" s="23"/>
      <c r="E7" s="26"/>
      <c r="F7" s="23"/>
      <c r="G7" s="22"/>
      <c r="H7" s="51"/>
      <c r="I7" s="22"/>
      <c r="J7" s="22"/>
      <c r="K7" s="68"/>
      <c r="L7" s="8"/>
      <c r="M7" s="60" t="s">
        <v>18</v>
      </c>
      <c r="N7" s="80"/>
      <c r="O7" s="75">
        <v>74</v>
      </c>
      <c r="P7" s="83"/>
    </row>
    <row r="8" spans="1:17" ht="15.75">
      <c r="A8" s="24" t="str">
        <f>IF(F8&lt;&gt;"",1+MAX($A$6:A7),"")</f>
        <v/>
      </c>
      <c r="B8" s="7"/>
      <c r="C8" s="45" t="s">
        <v>30</v>
      </c>
      <c r="D8" s="23"/>
      <c r="E8" s="26"/>
      <c r="F8" s="23"/>
      <c r="G8" s="22"/>
      <c r="H8" s="51"/>
      <c r="I8" s="22"/>
      <c r="J8" s="22"/>
      <c r="K8" s="68"/>
      <c r="L8" s="22"/>
      <c r="M8" s="33"/>
      <c r="N8" s="76"/>
      <c r="O8" s="76"/>
      <c r="P8" s="83"/>
    </row>
    <row r="9" spans="1:17" ht="15.75">
      <c r="A9" s="24">
        <f>IF(F9&lt;&gt;"",1+MAX($A$6:A8),"")</f>
        <v>1</v>
      </c>
      <c r="B9" s="25"/>
      <c r="C9" s="46" t="s">
        <v>31</v>
      </c>
      <c r="D9" s="22">
        <v>2</v>
      </c>
      <c r="E9" s="92">
        <v>0</v>
      </c>
      <c r="F9" s="89">
        <f t="shared" ref="F9:F35" si="0">(1+E9)*D9</f>
        <v>2</v>
      </c>
      <c r="G9" s="89" t="s">
        <v>17</v>
      </c>
      <c r="H9" s="93">
        <v>12.34</v>
      </c>
      <c r="I9" s="93">
        <f t="shared" ref="I9:I35" si="1">F9*H9</f>
        <v>24.68</v>
      </c>
      <c r="J9" s="63">
        <v>0.21199999999999999</v>
      </c>
      <c r="K9" s="69">
        <f>$O$7</f>
        <v>74</v>
      </c>
      <c r="L9" s="90">
        <f t="shared" ref="L9:L35" si="2">J9*F9</f>
        <v>0.42399999999999999</v>
      </c>
      <c r="M9" s="51">
        <f t="shared" ref="M9:M35" si="3">L9*K9</f>
        <v>31.375999999999998</v>
      </c>
      <c r="N9" s="76">
        <f t="shared" ref="N9:N35" si="4">M9+I9</f>
        <v>56.055999999999997</v>
      </c>
      <c r="O9" s="76"/>
      <c r="P9" s="84"/>
      <c r="Q9" s="5"/>
    </row>
    <row r="10" spans="1:17" ht="15.75">
      <c r="A10" s="24">
        <f>IF(F10&lt;&gt;"",1+MAX($A$6:A9),"")</f>
        <v>2</v>
      </c>
      <c r="B10" s="25"/>
      <c r="C10" s="46" t="s">
        <v>32</v>
      </c>
      <c r="D10" s="22">
        <v>14</v>
      </c>
      <c r="E10" s="92">
        <v>0</v>
      </c>
      <c r="F10" s="89">
        <f t="shared" si="0"/>
        <v>14</v>
      </c>
      <c r="G10" s="89" t="s">
        <v>17</v>
      </c>
      <c r="H10" s="93">
        <v>21.79</v>
      </c>
      <c r="I10" s="93">
        <f t="shared" si="1"/>
        <v>305.06</v>
      </c>
      <c r="J10" s="63">
        <v>0.26500000000000001</v>
      </c>
      <c r="K10" s="69">
        <f t="shared" ref="K10:K25" si="5">$O$7</f>
        <v>74</v>
      </c>
      <c r="L10" s="90">
        <f t="shared" si="2"/>
        <v>3.71</v>
      </c>
      <c r="M10" s="51">
        <f t="shared" si="3"/>
        <v>274.54000000000002</v>
      </c>
      <c r="N10" s="76">
        <f t="shared" si="4"/>
        <v>579.6</v>
      </c>
      <c r="O10" s="76"/>
      <c r="P10" s="84"/>
      <c r="Q10" s="5"/>
    </row>
    <row r="11" spans="1:17" ht="15.75">
      <c r="A11" s="24">
        <f>IF(F11&lt;&gt;"",1+MAX($A$6:A10),"")</f>
        <v>3</v>
      </c>
      <c r="B11" s="25"/>
      <c r="C11" s="46" t="s">
        <v>33</v>
      </c>
      <c r="D11" s="22">
        <v>90</v>
      </c>
      <c r="E11" s="92">
        <v>0</v>
      </c>
      <c r="F11" s="89">
        <f t="shared" si="0"/>
        <v>90</v>
      </c>
      <c r="G11" s="89" t="s">
        <v>17</v>
      </c>
      <c r="H11" s="93">
        <v>2.23</v>
      </c>
      <c r="I11" s="93">
        <f t="shared" si="1"/>
        <v>200.7</v>
      </c>
      <c r="J11" s="63">
        <v>0.06</v>
      </c>
      <c r="K11" s="69">
        <f t="shared" si="5"/>
        <v>74</v>
      </c>
      <c r="L11" s="90">
        <f t="shared" si="2"/>
        <v>5.3999999999999995</v>
      </c>
      <c r="M11" s="51">
        <f t="shared" si="3"/>
        <v>399.59999999999997</v>
      </c>
      <c r="N11" s="76">
        <f t="shared" si="4"/>
        <v>600.29999999999995</v>
      </c>
      <c r="O11" s="76"/>
      <c r="P11" s="84"/>
      <c r="Q11" s="5"/>
    </row>
    <row r="12" spans="1:17" ht="15.75">
      <c r="A12" s="24">
        <f>IF(F12&lt;&gt;"",1+MAX($A$6:A11),"")</f>
        <v>4</v>
      </c>
      <c r="B12" s="25"/>
      <c r="C12" s="46" t="s">
        <v>34</v>
      </c>
      <c r="D12" s="22">
        <v>14</v>
      </c>
      <c r="E12" s="92">
        <v>0</v>
      </c>
      <c r="F12" s="89">
        <f t="shared" si="0"/>
        <v>14</v>
      </c>
      <c r="G12" s="89" t="s">
        <v>17</v>
      </c>
      <c r="H12" s="93">
        <v>9.43</v>
      </c>
      <c r="I12" s="93">
        <f t="shared" si="1"/>
        <v>132.01999999999998</v>
      </c>
      <c r="J12" s="63">
        <v>0.189</v>
      </c>
      <c r="K12" s="69">
        <f t="shared" si="5"/>
        <v>74</v>
      </c>
      <c r="L12" s="90">
        <f t="shared" si="2"/>
        <v>2.6459999999999999</v>
      </c>
      <c r="M12" s="51">
        <f t="shared" si="3"/>
        <v>195.804</v>
      </c>
      <c r="N12" s="76">
        <f t="shared" si="4"/>
        <v>327.82399999999996</v>
      </c>
      <c r="O12" s="76"/>
      <c r="P12" s="84"/>
      <c r="Q12" s="5"/>
    </row>
    <row r="13" spans="1:17" ht="15.75">
      <c r="A13" s="24">
        <f>IF(F13&lt;&gt;"",1+MAX($A$6:A12),"")</f>
        <v>5</v>
      </c>
      <c r="B13" s="25"/>
      <c r="C13" s="46" t="s">
        <v>35</v>
      </c>
      <c r="D13" s="22">
        <v>77</v>
      </c>
      <c r="E13" s="92">
        <v>0</v>
      </c>
      <c r="F13" s="89">
        <f t="shared" si="0"/>
        <v>77</v>
      </c>
      <c r="G13" s="89" t="s">
        <v>17</v>
      </c>
      <c r="H13" s="93">
        <v>0.78700000000000003</v>
      </c>
      <c r="I13" s="93">
        <f t="shared" si="1"/>
        <v>60.599000000000004</v>
      </c>
      <c r="J13" s="63">
        <v>6.5000000000000002E-2</v>
      </c>
      <c r="K13" s="69">
        <f t="shared" si="5"/>
        <v>74</v>
      </c>
      <c r="L13" s="90">
        <f t="shared" si="2"/>
        <v>5.0049999999999999</v>
      </c>
      <c r="M13" s="51">
        <f t="shared" si="3"/>
        <v>370.37</v>
      </c>
      <c r="N13" s="76">
        <f t="shared" si="4"/>
        <v>430.96899999999999</v>
      </c>
      <c r="O13" s="76"/>
      <c r="P13" s="84"/>
      <c r="Q13" s="5"/>
    </row>
    <row r="14" spans="1:17" ht="15.75">
      <c r="A14" s="24">
        <f>IF(F14&lt;&gt;"",1+MAX($A$6:A13),"")</f>
        <v>6</v>
      </c>
      <c r="B14" s="25"/>
      <c r="C14" s="46" t="s">
        <v>36</v>
      </c>
      <c r="D14" s="22">
        <v>4</v>
      </c>
      <c r="E14" s="92">
        <v>0</v>
      </c>
      <c r="F14" s="89">
        <f t="shared" si="0"/>
        <v>4</v>
      </c>
      <c r="G14" s="89" t="s">
        <v>17</v>
      </c>
      <c r="H14" s="93">
        <v>8.26</v>
      </c>
      <c r="I14" s="93">
        <f t="shared" si="1"/>
        <v>33.04</v>
      </c>
      <c r="J14" s="63">
        <v>0.187</v>
      </c>
      <c r="K14" s="69">
        <f t="shared" si="5"/>
        <v>74</v>
      </c>
      <c r="L14" s="90">
        <f t="shared" si="2"/>
        <v>0.748</v>
      </c>
      <c r="M14" s="51">
        <f t="shared" si="3"/>
        <v>55.351999999999997</v>
      </c>
      <c r="N14" s="76">
        <f t="shared" si="4"/>
        <v>88.391999999999996</v>
      </c>
      <c r="O14" s="76"/>
      <c r="P14" s="84"/>
      <c r="Q14" s="5"/>
    </row>
    <row r="15" spans="1:17" ht="15.75">
      <c r="A15" s="24">
        <f>IF(F15&lt;&gt;"",1+MAX($A$6:A14),"")</f>
        <v>7</v>
      </c>
      <c r="B15" s="25"/>
      <c r="C15" s="46" t="s">
        <v>37</v>
      </c>
      <c r="D15" s="22">
        <v>4</v>
      </c>
      <c r="E15" s="92">
        <v>0</v>
      </c>
      <c r="F15" s="89">
        <f t="shared" si="0"/>
        <v>4</v>
      </c>
      <c r="G15" s="89" t="s">
        <v>17</v>
      </c>
      <c r="H15" s="93">
        <v>2.54</v>
      </c>
      <c r="I15" s="93">
        <f t="shared" si="1"/>
        <v>10.16</v>
      </c>
      <c r="J15" s="63">
        <v>6.5000000000000002E-2</v>
      </c>
      <c r="K15" s="69">
        <f t="shared" si="5"/>
        <v>74</v>
      </c>
      <c r="L15" s="90">
        <f t="shared" si="2"/>
        <v>0.26</v>
      </c>
      <c r="M15" s="51">
        <f t="shared" si="3"/>
        <v>19.240000000000002</v>
      </c>
      <c r="N15" s="76">
        <f t="shared" si="4"/>
        <v>29.400000000000002</v>
      </c>
      <c r="O15" s="76"/>
      <c r="P15" s="84"/>
      <c r="Q15" s="5"/>
    </row>
    <row r="16" spans="1:17" ht="15.75">
      <c r="A16" s="24">
        <f>IF(F16&lt;&gt;"",1+MAX($A$6:A15),"")</f>
        <v>8</v>
      </c>
      <c r="B16" s="25"/>
      <c r="C16" s="46" t="s">
        <v>38</v>
      </c>
      <c r="D16" s="22">
        <v>8</v>
      </c>
      <c r="E16" s="92">
        <v>0</v>
      </c>
      <c r="F16" s="89">
        <f t="shared" si="0"/>
        <v>8</v>
      </c>
      <c r="G16" s="89" t="s">
        <v>17</v>
      </c>
      <c r="H16" s="93">
        <v>3.23</v>
      </c>
      <c r="I16" s="93">
        <f t="shared" si="1"/>
        <v>25.84</v>
      </c>
      <c r="J16" s="63">
        <v>6.5000000000000002E-2</v>
      </c>
      <c r="K16" s="69">
        <f t="shared" si="5"/>
        <v>74</v>
      </c>
      <c r="L16" s="90">
        <f t="shared" si="2"/>
        <v>0.52</v>
      </c>
      <c r="M16" s="51">
        <f t="shared" si="3"/>
        <v>38.480000000000004</v>
      </c>
      <c r="N16" s="76">
        <f t="shared" si="4"/>
        <v>64.320000000000007</v>
      </c>
      <c r="O16" s="76"/>
      <c r="P16" s="84"/>
      <c r="Q16" s="5"/>
    </row>
    <row r="17" spans="1:17" ht="15.75">
      <c r="A17" s="24">
        <f>IF(F17&lt;&gt;"",1+MAX($A$6:A16),"")</f>
        <v>9</v>
      </c>
      <c r="B17" s="25"/>
      <c r="C17" s="46" t="s">
        <v>39</v>
      </c>
      <c r="D17" s="22">
        <v>4</v>
      </c>
      <c r="E17" s="92">
        <v>0</v>
      </c>
      <c r="F17" s="89">
        <f t="shared" si="0"/>
        <v>4</v>
      </c>
      <c r="G17" s="89" t="s">
        <v>17</v>
      </c>
      <c r="H17" s="93">
        <v>8.26</v>
      </c>
      <c r="I17" s="93">
        <f t="shared" si="1"/>
        <v>33.04</v>
      </c>
      <c r="J17" s="63">
        <v>0.187</v>
      </c>
      <c r="K17" s="69">
        <f t="shared" si="5"/>
        <v>74</v>
      </c>
      <c r="L17" s="90">
        <f t="shared" si="2"/>
        <v>0.748</v>
      </c>
      <c r="M17" s="51">
        <f t="shared" si="3"/>
        <v>55.351999999999997</v>
      </c>
      <c r="N17" s="76">
        <f t="shared" si="4"/>
        <v>88.391999999999996</v>
      </c>
      <c r="O17" s="76"/>
      <c r="P17" s="84"/>
      <c r="Q17" s="5"/>
    </row>
    <row r="18" spans="1:17" ht="15.75">
      <c r="A18" s="24">
        <f>IF(F18&lt;&gt;"",1+MAX($A$6:A17),"")</f>
        <v>10</v>
      </c>
      <c r="B18" s="25"/>
      <c r="C18" s="46" t="s">
        <v>40</v>
      </c>
      <c r="D18" s="22">
        <v>2</v>
      </c>
      <c r="E18" s="92">
        <v>0</v>
      </c>
      <c r="F18" s="89">
        <f t="shared" si="0"/>
        <v>2</v>
      </c>
      <c r="G18" s="89" t="s">
        <v>17</v>
      </c>
      <c r="H18" s="93">
        <v>45.45</v>
      </c>
      <c r="I18" s="93">
        <f t="shared" si="1"/>
        <v>90.9</v>
      </c>
      <c r="J18" s="63">
        <v>0.54</v>
      </c>
      <c r="K18" s="69">
        <f t="shared" si="5"/>
        <v>74</v>
      </c>
      <c r="L18" s="90">
        <f t="shared" si="2"/>
        <v>1.08</v>
      </c>
      <c r="M18" s="51">
        <f t="shared" si="3"/>
        <v>79.92</v>
      </c>
      <c r="N18" s="76">
        <f t="shared" si="4"/>
        <v>170.82</v>
      </c>
      <c r="O18" s="76"/>
      <c r="P18" s="84"/>
      <c r="Q18" s="5"/>
    </row>
    <row r="19" spans="1:17" ht="15.75">
      <c r="A19" s="24">
        <f>IF(F19&lt;&gt;"",1+MAX($A$6:A18),"")</f>
        <v>11</v>
      </c>
      <c r="B19" s="25"/>
      <c r="C19" s="46" t="s">
        <v>41</v>
      </c>
      <c r="D19" s="22">
        <v>8</v>
      </c>
      <c r="E19" s="92">
        <v>0</v>
      </c>
      <c r="F19" s="89">
        <f t="shared" si="0"/>
        <v>8</v>
      </c>
      <c r="G19" s="89" t="s">
        <v>17</v>
      </c>
      <c r="H19" s="93">
        <v>5.87</v>
      </c>
      <c r="I19" s="93">
        <f t="shared" si="1"/>
        <v>46.96</v>
      </c>
      <c r="J19" s="63">
        <v>0.13200000000000001</v>
      </c>
      <c r="K19" s="69">
        <f t="shared" si="5"/>
        <v>74</v>
      </c>
      <c r="L19" s="90">
        <f t="shared" si="2"/>
        <v>1.056</v>
      </c>
      <c r="M19" s="51">
        <f t="shared" si="3"/>
        <v>78.144000000000005</v>
      </c>
      <c r="N19" s="76">
        <f t="shared" si="4"/>
        <v>125.10400000000001</v>
      </c>
      <c r="O19" s="76"/>
      <c r="P19" s="84"/>
      <c r="Q19" s="5"/>
    </row>
    <row r="20" spans="1:17" ht="15.75">
      <c r="A20" s="24">
        <f>IF(F20&lt;&gt;"",1+MAX($A$6:A19),"")</f>
        <v>12</v>
      </c>
      <c r="B20" s="25"/>
      <c r="C20" s="46" t="s">
        <v>42</v>
      </c>
      <c r="D20" s="22">
        <v>6</v>
      </c>
      <c r="E20" s="92">
        <v>0</v>
      </c>
      <c r="F20" s="89">
        <f t="shared" si="0"/>
        <v>6</v>
      </c>
      <c r="G20" s="89" t="s">
        <v>17</v>
      </c>
      <c r="H20" s="93">
        <v>6.1239999999999997</v>
      </c>
      <c r="I20" s="93">
        <f t="shared" si="1"/>
        <v>36.744</v>
      </c>
      <c r="J20" s="63">
        <v>0.13200000000000001</v>
      </c>
      <c r="K20" s="69">
        <f t="shared" si="5"/>
        <v>74</v>
      </c>
      <c r="L20" s="90">
        <f t="shared" si="2"/>
        <v>0.79200000000000004</v>
      </c>
      <c r="M20" s="51">
        <f t="shared" si="3"/>
        <v>58.608000000000004</v>
      </c>
      <c r="N20" s="76">
        <f t="shared" si="4"/>
        <v>95.352000000000004</v>
      </c>
      <c r="O20" s="76"/>
      <c r="P20" s="84"/>
      <c r="Q20" s="5"/>
    </row>
    <row r="21" spans="1:17" ht="15.75">
      <c r="A21" s="24">
        <f>IF(F21&lt;&gt;"",1+MAX($A$6:A20),"")</f>
        <v>13</v>
      </c>
      <c r="B21" s="25"/>
      <c r="C21" s="46" t="s">
        <v>43</v>
      </c>
      <c r="D21" s="22">
        <v>16</v>
      </c>
      <c r="E21" s="92">
        <v>0</v>
      </c>
      <c r="F21" s="89">
        <f t="shared" si="0"/>
        <v>16</v>
      </c>
      <c r="G21" s="89" t="s">
        <v>17</v>
      </c>
      <c r="H21" s="93">
        <v>6.4</v>
      </c>
      <c r="I21" s="93">
        <f t="shared" si="1"/>
        <v>102.4</v>
      </c>
      <c r="J21" s="63">
        <v>0.13200000000000001</v>
      </c>
      <c r="K21" s="69">
        <f t="shared" si="5"/>
        <v>74</v>
      </c>
      <c r="L21" s="90">
        <f t="shared" si="2"/>
        <v>2.1120000000000001</v>
      </c>
      <c r="M21" s="51">
        <f t="shared" si="3"/>
        <v>156.28800000000001</v>
      </c>
      <c r="N21" s="76">
        <f t="shared" si="4"/>
        <v>258.68799999999999</v>
      </c>
      <c r="O21" s="76"/>
      <c r="P21" s="84"/>
      <c r="Q21" s="5"/>
    </row>
    <row r="22" spans="1:17" ht="15.75">
      <c r="A22" s="24">
        <f>IF(F22&lt;&gt;"",1+MAX($A$6:A21),"")</f>
        <v>14</v>
      </c>
      <c r="B22" s="25"/>
      <c r="C22" s="46" t="s">
        <v>39</v>
      </c>
      <c r="D22" s="22">
        <v>4</v>
      </c>
      <c r="E22" s="92">
        <v>0</v>
      </c>
      <c r="F22" s="89">
        <f t="shared" si="0"/>
        <v>4</v>
      </c>
      <c r="G22" s="89" t="s">
        <v>17</v>
      </c>
      <c r="H22" s="93">
        <v>8.26</v>
      </c>
      <c r="I22" s="93">
        <f t="shared" si="1"/>
        <v>33.04</v>
      </c>
      <c r="J22" s="63">
        <v>0.187</v>
      </c>
      <c r="K22" s="69">
        <f t="shared" si="5"/>
        <v>74</v>
      </c>
      <c r="L22" s="90">
        <f t="shared" si="2"/>
        <v>0.748</v>
      </c>
      <c r="M22" s="51">
        <f t="shared" si="3"/>
        <v>55.351999999999997</v>
      </c>
      <c r="N22" s="76">
        <f t="shared" si="4"/>
        <v>88.391999999999996</v>
      </c>
      <c r="O22" s="76"/>
      <c r="P22" s="84"/>
      <c r="Q22" s="5"/>
    </row>
    <row r="23" spans="1:17" ht="15.75">
      <c r="A23" s="24">
        <f>IF(F23&lt;&gt;"",1+MAX($A$6:A22),"")</f>
        <v>15</v>
      </c>
      <c r="B23" s="25"/>
      <c r="C23" s="46" t="s">
        <v>44</v>
      </c>
      <c r="D23" s="22">
        <v>1561</v>
      </c>
      <c r="E23" s="92">
        <v>0</v>
      </c>
      <c r="F23" s="89">
        <f t="shared" si="0"/>
        <v>1561</v>
      </c>
      <c r="G23" s="89" t="s">
        <v>17</v>
      </c>
      <c r="H23" s="93">
        <v>0.11</v>
      </c>
      <c r="I23" s="93">
        <f t="shared" si="1"/>
        <v>171.71</v>
      </c>
      <c r="J23" s="63">
        <v>8.0000000000000002E-3</v>
      </c>
      <c r="K23" s="69">
        <f t="shared" si="5"/>
        <v>74</v>
      </c>
      <c r="L23" s="90">
        <f t="shared" si="2"/>
        <v>12.488</v>
      </c>
      <c r="M23" s="51">
        <f t="shared" si="3"/>
        <v>924.11199999999997</v>
      </c>
      <c r="N23" s="76">
        <f t="shared" si="4"/>
        <v>1095.8219999999999</v>
      </c>
      <c r="O23" s="76"/>
      <c r="P23" s="84"/>
      <c r="Q23" s="5"/>
    </row>
    <row r="24" spans="1:17" ht="15.75">
      <c r="A24" s="24">
        <f>IF(F24&lt;&gt;"",1+MAX($A$6:A23),"")</f>
        <v>16</v>
      </c>
      <c r="B24" s="25"/>
      <c r="C24" s="46" t="s">
        <v>45</v>
      </c>
      <c r="D24" s="22">
        <v>612</v>
      </c>
      <c r="E24" s="92">
        <v>0</v>
      </c>
      <c r="F24" s="89">
        <f t="shared" si="0"/>
        <v>612</v>
      </c>
      <c r="G24" s="89" t="s">
        <v>17</v>
      </c>
      <c r="H24" s="93">
        <v>0.11</v>
      </c>
      <c r="I24" s="93">
        <f t="shared" si="1"/>
        <v>67.320000000000007</v>
      </c>
      <c r="J24" s="63">
        <v>8.0000000000000002E-3</v>
      </c>
      <c r="K24" s="69">
        <f t="shared" si="5"/>
        <v>74</v>
      </c>
      <c r="L24" s="90">
        <f t="shared" si="2"/>
        <v>4.8959999999999999</v>
      </c>
      <c r="M24" s="51">
        <f t="shared" si="3"/>
        <v>362.30399999999997</v>
      </c>
      <c r="N24" s="76">
        <f t="shared" si="4"/>
        <v>429.62399999999997</v>
      </c>
      <c r="O24" s="76"/>
      <c r="P24" s="84"/>
      <c r="Q24" s="5"/>
    </row>
    <row r="25" spans="1:17" ht="15.75">
      <c r="A25" s="24">
        <f>IF(F25&lt;&gt;"",1+MAX($A$6:A24),"")</f>
        <v>17</v>
      </c>
      <c r="B25" s="25"/>
      <c r="C25" s="46" t="s">
        <v>46</v>
      </c>
      <c r="D25" s="22">
        <v>1824</v>
      </c>
      <c r="E25" s="92">
        <v>0</v>
      </c>
      <c r="F25" s="89">
        <f t="shared" si="0"/>
        <v>1824</v>
      </c>
      <c r="G25" s="89" t="s">
        <v>17</v>
      </c>
      <c r="H25" s="93">
        <v>0.11</v>
      </c>
      <c r="I25" s="93">
        <f t="shared" si="1"/>
        <v>200.64000000000001</v>
      </c>
      <c r="J25" s="63">
        <v>8.0000000000000002E-3</v>
      </c>
      <c r="K25" s="69">
        <f t="shared" si="5"/>
        <v>74</v>
      </c>
      <c r="L25" s="90">
        <f t="shared" si="2"/>
        <v>14.592000000000001</v>
      </c>
      <c r="M25" s="51">
        <f t="shared" si="3"/>
        <v>1079.808</v>
      </c>
      <c r="N25" s="76">
        <f t="shared" si="4"/>
        <v>1280.4480000000001</v>
      </c>
      <c r="O25" s="76"/>
      <c r="P25" s="84"/>
      <c r="Q25" s="5"/>
    </row>
    <row r="26" spans="1:17" ht="15.75">
      <c r="A26" s="24" t="str">
        <f>IF(F26&lt;&gt;"",1+MAX($A$6:A25),"")</f>
        <v/>
      </c>
      <c r="B26" s="25"/>
      <c r="C26" s="46"/>
      <c r="D26" s="22"/>
      <c r="E26" s="92"/>
      <c r="F26" s="89"/>
      <c r="G26" s="89"/>
      <c r="H26" s="93"/>
      <c r="I26" s="93"/>
      <c r="J26" s="63"/>
      <c r="K26" s="69"/>
      <c r="L26" s="90"/>
      <c r="M26" s="51"/>
      <c r="N26" s="76"/>
      <c r="O26" s="76"/>
      <c r="P26" s="84"/>
      <c r="Q26" s="5"/>
    </row>
    <row r="27" spans="1:17" ht="15.75">
      <c r="A27" s="24" t="str">
        <f>IF(F27&lt;&gt;"",1+MAX($A$6:A26),"")</f>
        <v/>
      </c>
      <c r="B27" s="7"/>
      <c r="C27" s="45" t="s">
        <v>47</v>
      </c>
      <c r="D27" s="23"/>
      <c r="E27" s="26"/>
      <c r="F27" s="23"/>
      <c r="G27" s="22"/>
      <c r="H27" s="51"/>
      <c r="I27" s="22"/>
      <c r="J27" s="22"/>
      <c r="K27" s="68"/>
      <c r="L27" s="22"/>
      <c r="M27" s="33"/>
      <c r="N27" s="76"/>
      <c r="O27" s="76"/>
      <c r="P27" s="83"/>
    </row>
    <row r="28" spans="1:17" ht="15.75">
      <c r="A28" s="24">
        <f>IF(F28&lt;&gt;"",1+MAX($A$6:A27),"")</f>
        <v>18</v>
      </c>
      <c r="B28" s="25"/>
      <c r="C28" s="46" t="s">
        <v>48</v>
      </c>
      <c r="D28" s="22">
        <v>225</v>
      </c>
      <c r="E28" s="92">
        <v>0</v>
      </c>
      <c r="F28" s="89">
        <f t="shared" si="0"/>
        <v>225</v>
      </c>
      <c r="G28" s="89" t="s">
        <v>17</v>
      </c>
      <c r="H28" s="93">
        <v>0.11</v>
      </c>
      <c r="I28" s="93">
        <f t="shared" ref="I28:I29" si="6">F28*H28</f>
        <v>24.75</v>
      </c>
      <c r="J28" s="63">
        <v>8.0000000000000002E-3</v>
      </c>
      <c r="K28" s="69">
        <f t="shared" ref="K28:K35" si="7">$O$7</f>
        <v>74</v>
      </c>
      <c r="L28" s="90">
        <f t="shared" si="2"/>
        <v>1.8</v>
      </c>
      <c r="M28" s="51">
        <f t="shared" si="3"/>
        <v>133.20000000000002</v>
      </c>
      <c r="N28" s="76">
        <f t="shared" si="4"/>
        <v>157.95000000000002</v>
      </c>
      <c r="O28" s="76"/>
      <c r="P28" s="84"/>
      <c r="Q28" s="5"/>
    </row>
    <row r="29" spans="1:17" ht="15.75">
      <c r="A29" s="24">
        <f>IF(F29&lt;&gt;"",1+MAX($A$6:A28),"")</f>
        <v>19</v>
      </c>
      <c r="B29" s="25"/>
      <c r="C29" s="46" t="s">
        <v>49</v>
      </c>
      <c r="D29" s="22">
        <v>45</v>
      </c>
      <c r="E29" s="92">
        <v>0</v>
      </c>
      <c r="F29" s="89">
        <f t="shared" si="0"/>
        <v>45</v>
      </c>
      <c r="G29" s="89" t="s">
        <v>17</v>
      </c>
      <c r="H29" s="93">
        <v>0.78700000000000003</v>
      </c>
      <c r="I29" s="93">
        <f t="shared" si="6"/>
        <v>35.414999999999999</v>
      </c>
      <c r="J29" s="63">
        <v>6.5000000000000002E-2</v>
      </c>
      <c r="K29" s="69">
        <f t="shared" si="7"/>
        <v>74</v>
      </c>
      <c r="L29" s="90">
        <f t="shared" si="2"/>
        <v>2.9250000000000003</v>
      </c>
      <c r="M29" s="51">
        <f t="shared" si="3"/>
        <v>216.45000000000002</v>
      </c>
      <c r="N29" s="76">
        <f t="shared" si="4"/>
        <v>251.86500000000001</v>
      </c>
      <c r="O29" s="76"/>
      <c r="P29" s="84"/>
      <c r="Q29" s="5"/>
    </row>
    <row r="30" spans="1:17" ht="15.75">
      <c r="A30" s="24">
        <f>IF(F30&lt;&gt;"",1+MAX($A$6:A29),"")</f>
        <v>20</v>
      </c>
      <c r="B30" s="25"/>
      <c r="C30" s="46" t="s">
        <v>50</v>
      </c>
      <c r="D30" s="22">
        <v>69</v>
      </c>
      <c r="E30" s="92">
        <v>0</v>
      </c>
      <c r="F30" s="89">
        <f t="shared" si="0"/>
        <v>69</v>
      </c>
      <c r="G30" s="89" t="s">
        <v>17</v>
      </c>
      <c r="H30" s="93">
        <v>3.23</v>
      </c>
      <c r="I30" s="93">
        <f t="shared" si="1"/>
        <v>222.87</v>
      </c>
      <c r="J30" s="63">
        <v>6.5000000000000002E-2</v>
      </c>
      <c r="K30" s="69">
        <f t="shared" si="7"/>
        <v>74</v>
      </c>
      <c r="L30" s="90">
        <f t="shared" si="2"/>
        <v>4.4850000000000003</v>
      </c>
      <c r="M30" s="51">
        <f t="shared" si="3"/>
        <v>331.89000000000004</v>
      </c>
      <c r="N30" s="76">
        <f t="shared" si="4"/>
        <v>554.76</v>
      </c>
      <c r="O30" s="76"/>
      <c r="P30" s="84"/>
      <c r="Q30" s="5"/>
    </row>
    <row r="31" spans="1:17" ht="15.75">
      <c r="A31" s="24">
        <f>IF(F31&lt;&gt;"",1+MAX($A$6:A30),"")</f>
        <v>21</v>
      </c>
      <c r="B31" s="25"/>
      <c r="C31" s="46" t="s">
        <v>51</v>
      </c>
      <c r="D31" s="22">
        <v>47</v>
      </c>
      <c r="E31" s="92">
        <v>0</v>
      </c>
      <c r="F31" s="89">
        <f t="shared" si="0"/>
        <v>47</v>
      </c>
      <c r="G31" s="89" t="s">
        <v>17</v>
      </c>
      <c r="H31" s="93">
        <v>7.8</v>
      </c>
      <c r="I31" s="93">
        <f t="shared" si="1"/>
        <v>366.59999999999997</v>
      </c>
      <c r="J31" s="63">
        <v>0.12</v>
      </c>
      <c r="K31" s="69">
        <f t="shared" si="7"/>
        <v>74</v>
      </c>
      <c r="L31" s="90">
        <f t="shared" si="2"/>
        <v>5.64</v>
      </c>
      <c r="M31" s="51">
        <f t="shared" si="3"/>
        <v>417.35999999999996</v>
      </c>
      <c r="N31" s="76">
        <f t="shared" si="4"/>
        <v>783.95999999999992</v>
      </c>
      <c r="O31" s="76"/>
      <c r="P31" s="84"/>
      <c r="Q31" s="5"/>
    </row>
    <row r="32" spans="1:17" ht="15.75">
      <c r="A32" s="24">
        <f>IF(F32&lt;&gt;"",1+MAX($A$6:A31),"")</f>
        <v>22</v>
      </c>
      <c r="B32" s="25"/>
      <c r="C32" s="46" t="s">
        <v>52</v>
      </c>
      <c r="D32" s="22">
        <v>53</v>
      </c>
      <c r="E32" s="92">
        <v>0</v>
      </c>
      <c r="F32" s="89">
        <f t="shared" si="0"/>
        <v>53</v>
      </c>
      <c r="G32" s="89" t="s">
        <v>17</v>
      </c>
      <c r="H32" s="93">
        <v>9.3350000000000009</v>
      </c>
      <c r="I32" s="93">
        <f t="shared" si="1"/>
        <v>494.75500000000005</v>
      </c>
      <c r="J32" s="63">
        <v>0.12</v>
      </c>
      <c r="K32" s="69">
        <f t="shared" si="7"/>
        <v>74</v>
      </c>
      <c r="L32" s="90">
        <f t="shared" si="2"/>
        <v>6.3599999999999994</v>
      </c>
      <c r="M32" s="51">
        <f t="shared" si="3"/>
        <v>470.64</v>
      </c>
      <c r="N32" s="76">
        <f t="shared" si="4"/>
        <v>965.39499999999998</v>
      </c>
      <c r="O32" s="76"/>
      <c r="P32" s="84"/>
      <c r="Q32" s="5"/>
    </row>
    <row r="33" spans="1:17" ht="30">
      <c r="A33" s="24">
        <f>IF(F33&lt;&gt;"",1+MAX($A$6:A32),"")</f>
        <v>23</v>
      </c>
      <c r="B33" s="25"/>
      <c r="C33" s="46" t="s">
        <v>53</v>
      </c>
      <c r="D33" s="22">
        <v>69</v>
      </c>
      <c r="E33" s="92">
        <v>0</v>
      </c>
      <c r="F33" s="89">
        <f t="shared" si="0"/>
        <v>69</v>
      </c>
      <c r="G33" s="89" t="s">
        <v>17</v>
      </c>
      <c r="H33" s="93">
        <v>3.23</v>
      </c>
      <c r="I33" s="93">
        <f t="shared" si="1"/>
        <v>222.87</v>
      </c>
      <c r="J33" s="63">
        <v>5.3999999999999999E-2</v>
      </c>
      <c r="K33" s="69">
        <f t="shared" si="7"/>
        <v>74</v>
      </c>
      <c r="L33" s="90">
        <f t="shared" si="2"/>
        <v>3.726</v>
      </c>
      <c r="M33" s="51">
        <f t="shared" si="3"/>
        <v>275.72399999999999</v>
      </c>
      <c r="N33" s="76">
        <f t="shared" si="4"/>
        <v>498.59399999999999</v>
      </c>
      <c r="O33" s="76"/>
      <c r="P33" s="84"/>
      <c r="Q33" s="5"/>
    </row>
    <row r="34" spans="1:17" ht="15.75">
      <c r="A34" s="24">
        <f>IF(F34&lt;&gt;"",1+MAX($A$6:A33),"")</f>
        <v>24</v>
      </c>
      <c r="B34" s="25"/>
      <c r="C34" s="46" t="s">
        <v>54</v>
      </c>
      <c r="D34" s="22">
        <v>28</v>
      </c>
      <c r="E34" s="92">
        <v>0</v>
      </c>
      <c r="F34" s="89">
        <f t="shared" si="0"/>
        <v>28</v>
      </c>
      <c r="G34" s="89" t="s">
        <v>17</v>
      </c>
      <c r="H34" s="93">
        <v>4.55</v>
      </c>
      <c r="I34" s="93">
        <f t="shared" si="1"/>
        <v>127.39999999999999</v>
      </c>
      <c r="J34" s="63">
        <v>6.5000000000000002E-2</v>
      </c>
      <c r="K34" s="69">
        <f t="shared" si="7"/>
        <v>74</v>
      </c>
      <c r="L34" s="90">
        <f t="shared" si="2"/>
        <v>1.82</v>
      </c>
      <c r="M34" s="51">
        <f t="shared" si="3"/>
        <v>134.68</v>
      </c>
      <c r="N34" s="76">
        <f t="shared" si="4"/>
        <v>262.08</v>
      </c>
      <c r="O34" s="76"/>
      <c r="P34" s="84"/>
      <c r="Q34" s="5"/>
    </row>
    <row r="35" spans="1:17" ht="15.75">
      <c r="A35" s="24">
        <f>IF(F35&lt;&gt;"",1+MAX($A$6:A34),"")</f>
        <v>25</v>
      </c>
      <c r="B35" s="25"/>
      <c r="C35" s="46" t="s">
        <v>55</v>
      </c>
      <c r="D35" s="22">
        <v>28</v>
      </c>
      <c r="E35" s="92">
        <v>0</v>
      </c>
      <c r="F35" s="89">
        <f t="shared" si="0"/>
        <v>28</v>
      </c>
      <c r="G35" s="89" t="s">
        <v>17</v>
      </c>
      <c r="H35" s="93">
        <v>3.82</v>
      </c>
      <c r="I35" s="93">
        <f t="shared" si="1"/>
        <v>106.96</v>
      </c>
      <c r="J35" s="63">
        <v>4.2999999999999997E-2</v>
      </c>
      <c r="K35" s="69">
        <f t="shared" si="7"/>
        <v>74</v>
      </c>
      <c r="L35" s="90">
        <f t="shared" si="2"/>
        <v>1.204</v>
      </c>
      <c r="M35" s="51">
        <f t="shared" si="3"/>
        <v>89.096000000000004</v>
      </c>
      <c r="N35" s="76">
        <f t="shared" si="4"/>
        <v>196.05599999999998</v>
      </c>
      <c r="O35" s="76"/>
      <c r="P35" s="84"/>
      <c r="Q35" s="5"/>
    </row>
    <row r="36" spans="1:17" ht="16.5" thickBot="1">
      <c r="A36" s="24"/>
      <c r="B36" s="25"/>
      <c r="C36" s="46"/>
      <c r="D36" s="22"/>
      <c r="E36" s="92"/>
      <c r="F36" s="89"/>
      <c r="G36" s="89"/>
      <c r="H36" s="93"/>
      <c r="I36" s="93"/>
      <c r="J36" s="63"/>
      <c r="K36" s="69"/>
      <c r="L36" s="90"/>
      <c r="M36" s="51"/>
      <c r="N36" s="76"/>
      <c r="O36" s="76"/>
      <c r="P36" s="84"/>
      <c r="Q36" s="5"/>
    </row>
    <row r="37" spans="1:17" s="40" customFormat="1" ht="16.5" thickBot="1">
      <c r="A37" s="41" t="str">
        <f>IF(F37&lt;&gt;"",1+MAX(#REF!),"")</f>
        <v/>
      </c>
      <c r="B37" s="42" t="s">
        <v>56</v>
      </c>
      <c r="C37" s="43" t="s">
        <v>57</v>
      </c>
      <c r="D37" s="44"/>
      <c r="E37" s="44"/>
      <c r="F37" s="44"/>
      <c r="G37" s="44"/>
      <c r="H37" s="50"/>
      <c r="I37" s="44"/>
      <c r="J37" s="44"/>
      <c r="K37" s="67"/>
      <c r="L37" s="44"/>
      <c r="M37" s="50"/>
      <c r="N37" s="67"/>
      <c r="O37" s="67"/>
      <c r="P37" s="82">
        <f>SUM(N39:N92)</f>
        <v>85191.156508000015</v>
      </c>
    </row>
    <row r="38" spans="1:17" ht="15" customHeight="1">
      <c r="A38" s="24" t="str">
        <f>IF(F38&lt;&gt;"",1+MAX($A$6:A37),"")</f>
        <v/>
      </c>
      <c r="B38" s="7"/>
      <c r="C38" s="28"/>
      <c r="D38" s="23"/>
      <c r="E38" s="26"/>
      <c r="F38" s="23"/>
      <c r="G38" s="22"/>
      <c r="H38" s="51"/>
      <c r="I38" s="22"/>
      <c r="J38" s="22"/>
      <c r="K38" s="68"/>
      <c r="L38" s="8"/>
      <c r="M38" s="60" t="s">
        <v>18</v>
      </c>
      <c r="N38" s="80"/>
      <c r="O38" s="75">
        <v>70</v>
      </c>
      <c r="P38" s="83"/>
    </row>
    <row r="39" spans="1:17" ht="15.75">
      <c r="A39" s="24" t="str">
        <f>IF(F39&lt;&gt;"",1+MAX($A$6:A38),"")</f>
        <v/>
      </c>
      <c r="B39" s="7"/>
      <c r="C39" s="45" t="s">
        <v>58</v>
      </c>
      <c r="D39" s="23"/>
      <c r="E39" s="26"/>
      <c r="F39" s="23"/>
      <c r="G39" s="22"/>
      <c r="H39" s="51"/>
      <c r="I39" s="22"/>
      <c r="J39" s="22"/>
      <c r="K39" s="68"/>
      <c r="L39" s="22"/>
      <c r="M39" s="33"/>
      <c r="N39" s="76"/>
      <c r="O39" s="76"/>
      <c r="P39" s="83"/>
    </row>
    <row r="40" spans="1:17" ht="15.75">
      <c r="A40" s="24">
        <f>IF(F40&lt;&gt;"",1+MAX($A$6:A39),"")</f>
        <v>26</v>
      </c>
      <c r="B40" s="25"/>
      <c r="C40" s="46" t="s">
        <v>59</v>
      </c>
      <c r="D40" s="22">
        <v>1579</v>
      </c>
      <c r="E40" s="92">
        <v>0.1</v>
      </c>
      <c r="F40" s="89">
        <f t="shared" ref="F40:F66" si="8">(1+E40)*D40</f>
        <v>1736.9</v>
      </c>
      <c r="G40" s="89" t="s">
        <v>27</v>
      </c>
      <c r="H40" s="93">
        <v>3.12</v>
      </c>
      <c r="I40" s="93">
        <f t="shared" ref="I40:I41" si="9">F40*H40</f>
        <v>5419.1280000000006</v>
      </c>
      <c r="J40" s="63">
        <v>0.04</v>
      </c>
      <c r="K40" s="69">
        <f>$O$38</f>
        <v>70</v>
      </c>
      <c r="L40" s="90">
        <f t="shared" ref="L40:L66" si="10">J40*F40</f>
        <v>69.475999999999999</v>
      </c>
      <c r="M40" s="51">
        <f t="shared" ref="M40:M66" si="11">L40*K40</f>
        <v>4863.32</v>
      </c>
      <c r="N40" s="76">
        <f t="shared" ref="N40:N66" si="12">M40+I40</f>
        <v>10282.448</v>
      </c>
      <c r="O40" s="76"/>
      <c r="P40" s="84"/>
      <c r="Q40" s="5"/>
    </row>
    <row r="41" spans="1:17" ht="15.75">
      <c r="A41" s="24">
        <f>IF(F41&lt;&gt;"",1+MAX($A$6:A40),"")</f>
        <v>27</v>
      </c>
      <c r="B41" s="25"/>
      <c r="C41" s="46" t="s">
        <v>60</v>
      </c>
      <c r="D41" s="22">
        <v>1579</v>
      </c>
      <c r="E41" s="92">
        <v>0.1</v>
      </c>
      <c r="F41" s="89">
        <f t="shared" si="8"/>
        <v>1736.9</v>
      </c>
      <c r="G41" s="89" t="s">
        <v>27</v>
      </c>
      <c r="H41" s="93">
        <v>3.4</v>
      </c>
      <c r="I41" s="93">
        <f t="shared" si="9"/>
        <v>5905.46</v>
      </c>
      <c r="J41" s="63">
        <v>0.05</v>
      </c>
      <c r="K41" s="69">
        <f>$O$38</f>
        <v>70</v>
      </c>
      <c r="L41" s="90">
        <f t="shared" si="10"/>
        <v>86.845000000000013</v>
      </c>
      <c r="M41" s="51">
        <f t="shared" si="11"/>
        <v>6079.1500000000005</v>
      </c>
      <c r="N41" s="76">
        <f t="shared" si="12"/>
        <v>11984.61</v>
      </c>
      <c r="O41" s="76"/>
      <c r="P41" s="84"/>
      <c r="Q41" s="5"/>
    </row>
    <row r="42" spans="1:17" ht="15.75">
      <c r="A42" s="24" t="str">
        <f>IF(F42&lt;&gt;"",1+MAX($A$6:A41),"")</f>
        <v/>
      </c>
      <c r="B42" s="25"/>
      <c r="C42" s="46"/>
      <c r="D42" s="22"/>
      <c r="E42" s="92"/>
      <c r="F42" s="89"/>
      <c r="G42" s="89"/>
      <c r="H42" s="93"/>
      <c r="I42" s="93"/>
      <c r="J42" s="63"/>
      <c r="K42" s="69"/>
      <c r="L42" s="90"/>
      <c r="M42" s="51"/>
      <c r="N42" s="76"/>
      <c r="O42" s="76"/>
      <c r="P42" s="84"/>
      <c r="Q42" s="5"/>
    </row>
    <row r="43" spans="1:17" ht="15.75">
      <c r="A43" s="24" t="str">
        <f>IF(F43&lt;&gt;"",1+MAX($A$6:A42),"")</f>
        <v/>
      </c>
      <c r="B43" s="7"/>
      <c r="C43" s="45" t="s">
        <v>61</v>
      </c>
      <c r="D43" s="23"/>
      <c r="E43" s="26"/>
      <c r="F43" s="23"/>
      <c r="G43" s="22"/>
      <c r="H43" s="51"/>
      <c r="I43" s="22"/>
      <c r="J43" s="22"/>
      <c r="K43" s="68"/>
      <c r="L43" s="22"/>
      <c r="M43" s="33"/>
      <c r="N43" s="76"/>
      <c r="O43" s="76"/>
      <c r="P43" s="83"/>
    </row>
    <row r="44" spans="1:17" ht="15.75">
      <c r="A44" s="24">
        <f>IF(F44&lt;&gt;"",1+MAX($A$6:A43),"")</f>
        <v>28</v>
      </c>
      <c r="B44" s="25"/>
      <c r="C44" s="46" t="s">
        <v>62</v>
      </c>
      <c r="D44" s="22">
        <v>26.35</v>
      </c>
      <c r="E44" s="92">
        <v>0.1</v>
      </c>
      <c r="F44" s="89">
        <f t="shared" si="8"/>
        <v>28.985000000000003</v>
      </c>
      <c r="G44" s="89" t="s">
        <v>16</v>
      </c>
      <c r="H44" s="93">
        <v>4.24</v>
      </c>
      <c r="I44" s="93">
        <f t="shared" ref="I44:I52" si="13">F44*H44</f>
        <v>122.89640000000001</v>
      </c>
      <c r="J44" s="63">
        <v>6.7000000000000004E-2</v>
      </c>
      <c r="K44" s="69">
        <f t="shared" ref="K44:K47" si="14">$O$38</f>
        <v>70</v>
      </c>
      <c r="L44" s="90">
        <f t="shared" si="10"/>
        <v>1.9419950000000004</v>
      </c>
      <c r="M44" s="51">
        <f t="shared" si="11"/>
        <v>135.93965000000003</v>
      </c>
      <c r="N44" s="76">
        <f t="shared" si="12"/>
        <v>258.83605000000006</v>
      </c>
      <c r="O44" s="76"/>
      <c r="P44" s="84"/>
      <c r="Q44" s="5"/>
    </row>
    <row r="45" spans="1:17" ht="15.75">
      <c r="A45" s="24">
        <f>IF(F45&lt;&gt;"",1+MAX($A$6:A44),"")</f>
        <v>29</v>
      </c>
      <c r="B45" s="25"/>
      <c r="C45" s="46" t="s">
        <v>63</v>
      </c>
      <c r="D45" s="22">
        <v>19.100000000000001</v>
      </c>
      <c r="E45" s="92">
        <v>0.1</v>
      </c>
      <c r="F45" s="89">
        <f t="shared" si="8"/>
        <v>21.01</v>
      </c>
      <c r="G45" s="89" t="s">
        <v>16</v>
      </c>
      <c r="H45" s="93">
        <v>6.56</v>
      </c>
      <c r="I45" s="93">
        <f t="shared" si="13"/>
        <v>137.82560000000001</v>
      </c>
      <c r="J45" s="63">
        <v>8.6999999999999994E-2</v>
      </c>
      <c r="K45" s="69">
        <f t="shared" si="14"/>
        <v>70</v>
      </c>
      <c r="L45" s="90">
        <f t="shared" si="10"/>
        <v>1.8278700000000001</v>
      </c>
      <c r="M45" s="51">
        <f t="shared" si="11"/>
        <v>127.9509</v>
      </c>
      <c r="N45" s="76">
        <f t="shared" si="12"/>
        <v>265.7765</v>
      </c>
      <c r="O45" s="76"/>
      <c r="P45" s="84"/>
      <c r="Q45" s="5"/>
    </row>
    <row r="46" spans="1:17" ht="15.75">
      <c r="A46" s="24">
        <f>IF(F46&lt;&gt;"",1+MAX($A$6:A45),"")</f>
        <v>30</v>
      </c>
      <c r="B46" s="25"/>
      <c r="C46" s="46" t="s">
        <v>64</v>
      </c>
      <c r="D46" s="22">
        <v>9.3000000000000007</v>
      </c>
      <c r="E46" s="92">
        <v>0.1</v>
      </c>
      <c r="F46" s="89">
        <f t="shared" si="8"/>
        <v>10.230000000000002</v>
      </c>
      <c r="G46" s="89" t="s">
        <v>16</v>
      </c>
      <c r="H46" s="93">
        <v>4.24</v>
      </c>
      <c r="I46" s="93">
        <f t="shared" si="13"/>
        <v>43.375200000000014</v>
      </c>
      <c r="J46" s="63">
        <v>6.7000000000000004E-2</v>
      </c>
      <c r="K46" s="69">
        <f t="shared" si="14"/>
        <v>70</v>
      </c>
      <c r="L46" s="90">
        <f t="shared" si="10"/>
        <v>0.68541000000000019</v>
      </c>
      <c r="M46" s="51">
        <f t="shared" si="11"/>
        <v>47.978700000000011</v>
      </c>
      <c r="N46" s="76">
        <f t="shared" si="12"/>
        <v>91.353900000000024</v>
      </c>
      <c r="O46" s="76"/>
      <c r="P46" s="84"/>
      <c r="Q46" s="5"/>
    </row>
    <row r="47" spans="1:17" ht="15.75">
      <c r="A47" s="24">
        <f>IF(F47&lt;&gt;"",1+MAX($A$6:A46),"")</f>
        <v>31</v>
      </c>
      <c r="B47" s="25"/>
      <c r="C47" s="46" t="s">
        <v>65</v>
      </c>
      <c r="D47" s="22">
        <v>161.66</v>
      </c>
      <c r="E47" s="92">
        <v>0.1</v>
      </c>
      <c r="F47" s="89">
        <f t="shared" si="8"/>
        <v>177.82600000000002</v>
      </c>
      <c r="G47" s="89" t="s">
        <v>16</v>
      </c>
      <c r="H47" s="93">
        <v>3.23</v>
      </c>
      <c r="I47" s="93">
        <f t="shared" si="13"/>
        <v>574.37798000000009</v>
      </c>
      <c r="J47" s="63">
        <v>0.05</v>
      </c>
      <c r="K47" s="69">
        <f t="shared" si="14"/>
        <v>70</v>
      </c>
      <c r="L47" s="90">
        <f t="shared" si="10"/>
        <v>8.8913000000000011</v>
      </c>
      <c r="M47" s="51">
        <f t="shared" si="11"/>
        <v>622.39100000000008</v>
      </c>
      <c r="N47" s="76">
        <f t="shared" si="12"/>
        <v>1196.7689800000003</v>
      </c>
      <c r="O47" s="76"/>
      <c r="P47" s="84"/>
      <c r="Q47" s="5"/>
    </row>
    <row r="48" spans="1:17" ht="15.75">
      <c r="A48" s="24" t="str">
        <f>IF(F48&lt;&gt;"",1+MAX($A$6:A47),"")</f>
        <v/>
      </c>
      <c r="B48" s="25"/>
      <c r="C48" s="46"/>
      <c r="D48" s="22"/>
      <c r="E48" s="92"/>
      <c r="F48" s="89"/>
      <c r="G48" s="89"/>
      <c r="H48" s="93"/>
      <c r="I48" s="93"/>
      <c r="J48" s="63"/>
      <c r="K48" s="69"/>
      <c r="L48" s="90"/>
      <c r="M48" s="51"/>
      <c r="N48" s="76"/>
      <c r="O48" s="76"/>
      <c r="P48" s="84"/>
      <c r="Q48" s="5"/>
    </row>
    <row r="49" spans="1:17" ht="15.75">
      <c r="A49" s="24" t="str">
        <f>IF(F49&lt;&gt;"",1+MAX($A$6:A48),"")</f>
        <v/>
      </c>
      <c r="B49" s="7"/>
      <c r="C49" s="45" t="s">
        <v>66</v>
      </c>
      <c r="D49" s="23"/>
      <c r="E49" s="26"/>
      <c r="F49" s="23"/>
      <c r="G49" s="22"/>
      <c r="H49" s="51"/>
      <c r="I49" s="22"/>
      <c r="J49" s="22"/>
      <c r="K49" s="68"/>
      <c r="L49" s="22"/>
      <c r="M49" s="33"/>
      <c r="N49" s="76"/>
      <c r="O49" s="76"/>
      <c r="P49" s="83"/>
    </row>
    <row r="50" spans="1:17" ht="30">
      <c r="A50" s="24">
        <f>IF(F50&lt;&gt;"",1+MAX($A$6:A49),"")</f>
        <v>32</v>
      </c>
      <c r="B50" s="25"/>
      <c r="C50" s="46" t="s">
        <v>67</v>
      </c>
      <c r="D50" s="22">
        <v>2293</v>
      </c>
      <c r="E50" s="92">
        <v>0.1</v>
      </c>
      <c r="F50" s="89">
        <f t="shared" si="8"/>
        <v>2522.3000000000002</v>
      </c>
      <c r="G50" s="89" t="s">
        <v>27</v>
      </c>
      <c r="H50" s="93">
        <v>1.254</v>
      </c>
      <c r="I50" s="93">
        <f t="shared" si="13"/>
        <v>3162.9642000000003</v>
      </c>
      <c r="J50" s="63">
        <v>0.03</v>
      </c>
      <c r="K50" s="69">
        <f>$O$38</f>
        <v>70</v>
      </c>
      <c r="L50" s="90">
        <f t="shared" si="10"/>
        <v>75.668999999999997</v>
      </c>
      <c r="M50" s="51">
        <f t="shared" si="11"/>
        <v>5296.83</v>
      </c>
      <c r="N50" s="76">
        <f t="shared" si="12"/>
        <v>8459.7942000000003</v>
      </c>
      <c r="O50" s="76"/>
      <c r="P50" s="84"/>
      <c r="Q50" s="5"/>
    </row>
    <row r="51" spans="1:17" ht="30">
      <c r="A51" s="24">
        <f>IF(F51&lt;&gt;"",1+MAX($A$6:A50),"")</f>
        <v>33</v>
      </c>
      <c r="B51" s="25"/>
      <c r="C51" s="95" t="s">
        <v>68</v>
      </c>
      <c r="D51" s="22">
        <v>79</v>
      </c>
      <c r="E51" s="92">
        <v>0</v>
      </c>
      <c r="F51" s="89">
        <f t="shared" si="8"/>
        <v>79</v>
      </c>
      <c r="G51" s="89" t="s">
        <v>17</v>
      </c>
      <c r="H51" s="96"/>
      <c r="I51" s="96"/>
      <c r="J51" s="96"/>
      <c r="K51" s="96"/>
      <c r="L51" s="96"/>
      <c r="M51" s="96"/>
      <c r="N51" s="96"/>
      <c r="O51" s="76"/>
      <c r="P51" s="84"/>
      <c r="Q51" s="5"/>
    </row>
    <row r="52" spans="1:17" ht="30">
      <c r="A52" s="24">
        <f>IF(F52&lt;&gt;"",1+MAX($A$6:A51),"")</f>
        <v>34</v>
      </c>
      <c r="B52" s="25"/>
      <c r="C52" s="95" t="s">
        <v>69</v>
      </c>
      <c r="D52" s="22">
        <v>7347</v>
      </c>
      <c r="E52" s="92">
        <v>0</v>
      </c>
      <c r="F52" s="89">
        <f t="shared" si="8"/>
        <v>7347</v>
      </c>
      <c r="G52" s="89" t="s">
        <v>17</v>
      </c>
      <c r="H52" s="93">
        <v>0.11</v>
      </c>
      <c r="I52" s="93">
        <f t="shared" si="13"/>
        <v>808.17</v>
      </c>
      <c r="J52" s="63">
        <v>4.4999999999999997E-3</v>
      </c>
      <c r="K52" s="69">
        <f>$O$38</f>
        <v>70</v>
      </c>
      <c r="L52" s="90">
        <f t="shared" si="10"/>
        <v>33.061499999999995</v>
      </c>
      <c r="M52" s="51">
        <f t="shared" si="11"/>
        <v>2314.3049999999998</v>
      </c>
      <c r="N52" s="76">
        <f t="shared" si="12"/>
        <v>3122.4749999999999</v>
      </c>
      <c r="O52" s="76"/>
      <c r="P52" s="84"/>
      <c r="Q52" s="5"/>
    </row>
    <row r="53" spans="1:17" ht="15.75">
      <c r="A53" s="24" t="str">
        <f>IF(F53&lt;&gt;"",1+MAX($A$6:A52),"")</f>
        <v/>
      </c>
      <c r="B53" s="25"/>
      <c r="C53" s="95"/>
      <c r="D53" s="22"/>
      <c r="E53" s="92"/>
      <c r="F53" s="89"/>
      <c r="G53" s="89"/>
      <c r="H53" s="93"/>
      <c r="I53" s="93"/>
      <c r="J53" s="63"/>
      <c r="K53" s="69"/>
      <c r="L53" s="90"/>
      <c r="M53" s="51"/>
      <c r="N53" s="76"/>
      <c r="O53" s="76"/>
      <c r="P53" s="84"/>
      <c r="Q53" s="5"/>
    </row>
    <row r="54" spans="1:17" ht="15.75">
      <c r="A54" s="24" t="str">
        <f>IF(F54&lt;&gt;"",1+MAX($A$6:A53),"")</f>
        <v/>
      </c>
      <c r="B54" s="7"/>
      <c r="C54" s="45" t="s">
        <v>70</v>
      </c>
      <c r="D54" s="23"/>
      <c r="E54" s="26"/>
      <c r="F54" s="23"/>
      <c r="G54" s="22"/>
      <c r="H54" s="51"/>
      <c r="I54" s="22"/>
      <c r="J54" s="22"/>
      <c r="K54" s="68"/>
      <c r="L54" s="22"/>
      <c r="M54" s="33"/>
      <c r="N54" s="76"/>
      <c r="O54" s="76"/>
      <c r="P54" s="83"/>
    </row>
    <row r="55" spans="1:17" ht="15.75">
      <c r="A55" s="24">
        <f>IF(F55&lt;&gt;"",1+MAX($A$6:A54),"")</f>
        <v>35</v>
      </c>
      <c r="B55" s="25"/>
      <c r="C55" s="46" t="s">
        <v>71</v>
      </c>
      <c r="D55" s="22">
        <v>170.05</v>
      </c>
      <c r="E55" s="92">
        <v>0.1</v>
      </c>
      <c r="F55" s="89">
        <f t="shared" si="8"/>
        <v>187.05500000000004</v>
      </c>
      <c r="G55" s="89" t="s">
        <v>16</v>
      </c>
      <c r="H55" s="93">
        <v>4.24</v>
      </c>
      <c r="I55" s="93">
        <f t="shared" ref="I55:I66" si="15">F55*H55</f>
        <v>793.11320000000023</v>
      </c>
      <c r="J55" s="63">
        <v>6.7000000000000004E-2</v>
      </c>
      <c r="K55" s="69">
        <f t="shared" ref="K55:K66" si="16">$O$38</f>
        <v>70</v>
      </c>
      <c r="L55" s="90">
        <f t="shared" si="10"/>
        <v>12.532685000000003</v>
      </c>
      <c r="M55" s="51">
        <f t="shared" si="11"/>
        <v>877.28795000000014</v>
      </c>
      <c r="N55" s="76">
        <f t="shared" si="12"/>
        <v>1670.4011500000004</v>
      </c>
      <c r="O55" s="76"/>
      <c r="P55" s="84"/>
      <c r="Q55" s="5"/>
    </row>
    <row r="56" spans="1:17" ht="15.75">
      <c r="A56" s="24">
        <f>IF(F56&lt;&gt;"",1+MAX($A$6:A55),"")</f>
        <v>36</v>
      </c>
      <c r="B56" s="25"/>
      <c r="C56" s="46" t="s">
        <v>72</v>
      </c>
      <c r="D56" s="22">
        <v>14.9</v>
      </c>
      <c r="E56" s="92">
        <v>0.1</v>
      </c>
      <c r="F56" s="89">
        <f t="shared" si="8"/>
        <v>16.39</v>
      </c>
      <c r="G56" s="89" t="s">
        <v>16</v>
      </c>
      <c r="H56" s="93">
        <v>6.56</v>
      </c>
      <c r="I56" s="93">
        <f t="shared" si="15"/>
        <v>107.5184</v>
      </c>
      <c r="J56" s="63">
        <v>8.6999999999999994E-2</v>
      </c>
      <c r="K56" s="69">
        <f t="shared" si="16"/>
        <v>70</v>
      </c>
      <c r="L56" s="90">
        <f t="shared" si="10"/>
        <v>1.4259299999999999</v>
      </c>
      <c r="M56" s="51">
        <f t="shared" si="11"/>
        <v>99.815100000000001</v>
      </c>
      <c r="N56" s="76">
        <f t="shared" si="12"/>
        <v>207.33350000000002</v>
      </c>
      <c r="O56" s="76"/>
      <c r="P56" s="84"/>
      <c r="Q56" s="5"/>
    </row>
    <row r="57" spans="1:17" ht="15.75">
      <c r="A57" s="24">
        <f>IF(F57&lt;&gt;"",1+MAX($A$6:A56),"")</f>
        <v>37</v>
      </c>
      <c r="B57" s="25"/>
      <c r="C57" s="46" t="s">
        <v>73</v>
      </c>
      <c r="D57" s="22">
        <v>4.8099999999999996</v>
      </c>
      <c r="E57" s="92">
        <v>0.1</v>
      </c>
      <c r="F57" s="89">
        <f t="shared" si="8"/>
        <v>5.2910000000000004</v>
      </c>
      <c r="G57" s="89" t="s">
        <v>16</v>
      </c>
      <c r="H57" s="93">
        <v>3.98</v>
      </c>
      <c r="I57" s="93">
        <f t="shared" si="15"/>
        <v>21.05818</v>
      </c>
      <c r="J57" s="63">
        <v>0.08</v>
      </c>
      <c r="K57" s="69">
        <f t="shared" si="16"/>
        <v>70</v>
      </c>
      <c r="L57" s="90">
        <f t="shared" si="10"/>
        <v>0.42328000000000005</v>
      </c>
      <c r="M57" s="51">
        <f t="shared" si="11"/>
        <v>29.629600000000003</v>
      </c>
      <c r="N57" s="76">
        <f t="shared" si="12"/>
        <v>50.687780000000004</v>
      </c>
      <c r="O57" s="76"/>
      <c r="P57" s="84"/>
      <c r="Q57" s="5"/>
    </row>
    <row r="58" spans="1:17" ht="15.75">
      <c r="A58" s="24">
        <f>IF(F58&lt;&gt;"",1+MAX($A$6:A57),"")</f>
        <v>38</v>
      </c>
      <c r="B58" s="25"/>
      <c r="C58" s="46" t="s">
        <v>74</v>
      </c>
      <c r="D58" s="22">
        <v>18.239999999999998</v>
      </c>
      <c r="E58" s="92">
        <v>0.1</v>
      </c>
      <c r="F58" s="89">
        <f t="shared" si="8"/>
        <v>20.064</v>
      </c>
      <c r="G58" s="89" t="s">
        <v>16</v>
      </c>
      <c r="H58" s="93">
        <v>4.24</v>
      </c>
      <c r="I58" s="93">
        <f t="shared" si="15"/>
        <v>85.071359999999999</v>
      </c>
      <c r="J58" s="63">
        <v>6.7000000000000004E-2</v>
      </c>
      <c r="K58" s="69">
        <f t="shared" si="16"/>
        <v>70</v>
      </c>
      <c r="L58" s="90">
        <f t="shared" si="10"/>
        <v>1.3442880000000001</v>
      </c>
      <c r="M58" s="51">
        <f t="shared" si="11"/>
        <v>94.100160000000017</v>
      </c>
      <c r="N58" s="76">
        <f t="shared" si="12"/>
        <v>179.17152000000002</v>
      </c>
      <c r="O58" s="76"/>
      <c r="P58" s="84"/>
      <c r="Q58" s="5"/>
    </row>
    <row r="59" spans="1:17" ht="15.75">
      <c r="A59" s="24">
        <f>IF(F59&lt;&gt;"",1+MAX($A$6:A58),"")</f>
        <v>39</v>
      </c>
      <c r="B59" s="25"/>
      <c r="C59" s="46" t="s">
        <v>75</v>
      </c>
      <c r="D59" s="22">
        <v>16.5</v>
      </c>
      <c r="E59" s="92">
        <v>0.1</v>
      </c>
      <c r="F59" s="89">
        <f t="shared" si="8"/>
        <v>18.150000000000002</v>
      </c>
      <c r="G59" s="89" t="s">
        <v>16</v>
      </c>
      <c r="H59" s="93">
        <v>7.45</v>
      </c>
      <c r="I59" s="93">
        <f t="shared" si="15"/>
        <v>135.21750000000003</v>
      </c>
      <c r="J59" s="63">
        <v>0.12</v>
      </c>
      <c r="K59" s="69">
        <f t="shared" si="16"/>
        <v>70</v>
      </c>
      <c r="L59" s="90">
        <f t="shared" si="10"/>
        <v>2.1780000000000004</v>
      </c>
      <c r="M59" s="51">
        <f t="shared" si="11"/>
        <v>152.46000000000004</v>
      </c>
      <c r="N59" s="76">
        <f t="shared" si="12"/>
        <v>287.67750000000007</v>
      </c>
      <c r="O59" s="76"/>
      <c r="P59" s="84"/>
      <c r="Q59" s="5"/>
    </row>
    <row r="60" spans="1:17" ht="15.75">
      <c r="A60" s="24">
        <f>IF(F60&lt;&gt;"",1+MAX($A$6:A59),"")</f>
        <v>40</v>
      </c>
      <c r="B60" s="25"/>
      <c r="C60" s="46" t="s">
        <v>76</v>
      </c>
      <c r="D60" s="22">
        <v>55.89</v>
      </c>
      <c r="E60" s="92">
        <v>0.1</v>
      </c>
      <c r="F60" s="89">
        <f t="shared" si="8"/>
        <v>61.479000000000006</v>
      </c>
      <c r="G60" s="89" t="s">
        <v>16</v>
      </c>
      <c r="H60" s="93">
        <v>7.45</v>
      </c>
      <c r="I60" s="93">
        <f t="shared" si="15"/>
        <v>458.01855000000006</v>
      </c>
      <c r="J60" s="63">
        <v>0.12</v>
      </c>
      <c r="K60" s="69">
        <f t="shared" si="16"/>
        <v>70</v>
      </c>
      <c r="L60" s="90">
        <f t="shared" si="10"/>
        <v>7.3774800000000003</v>
      </c>
      <c r="M60" s="51">
        <f t="shared" si="11"/>
        <v>516.42359999999996</v>
      </c>
      <c r="N60" s="76">
        <f t="shared" si="12"/>
        <v>974.44215000000008</v>
      </c>
      <c r="O60" s="76"/>
      <c r="P60" s="84"/>
      <c r="Q60" s="5"/>
    </row>
    <row r="61" spans="1:17" ht="15.75">
      <c r="A61" s="24">
        <f>IF(F61&lt;&gt;"",1+MAX($A$6:A60),"")</f>
        <v>41</v>
      </c>
      <c r="B61" s="25"/>
      <c r="C61" s="46" t="s">
        <v>77</v>
      </c>
      <c r="D61" s="22">
        <v>3.33</v>
      </c>
      <c r="E61" s="92">
        <v>0.1</v>
      </c>
      <c r="F61" s="89">
        <f t="shared" si="8"/>
        <v>3.6630000000000003</v>
      </c>
      <c r="G61" s="89" t="s">
        <v>16</v>
      </c>
      <c r="H61" s="93">
        <v>6.2</v>
      </c>
      <c r="I61" s="93">
        <f t="shared" si="15"/>
        <v>22.710600000000003</v>
      </c>
      <c r="J61" s="63">
        <v>9.9000000000000005E-2</v>
      </c>
      <c r="K61" s="69">
        <f t="shared" si="16"/>
        <v>70</v>
      </c>
      <c r="L61" s="90">
        <f t="shared" si="10"/>
        <v>0.36263700000000004</v>
      </c>
      <c r="M61" s="51">
        <f t="shared" si="11"/>
        <v>25.384590000000003</v>
      </c>
      <c r="N61" s="76">
        <f t="shared" si="12"/>
        <v>48.095190000000002</v>
      </c>
      <c r="O61" s="76"/>
      <c r="P61" s="84"/>
      <c r="Q61" s="5"/>
    </row>
    <row r="62" spans="1:17" ht="15.75">
      <c r="A62" s="24">
        <f>IF(F62&lt;&gt;"",1+MAX($A$6:A61),"")</f>
        <v>42</v>
      </c>
      <c r="B62" s="25"/>
      <c r="C62" s="46" t="s">
        <v>78</v>
      </c>
      <c r="D62" s="22">
        <v>20.21</v>
      </c>
      <c r="E62" s="92">
        <v>0.1</v>
      </c>
      <c r="F62" s="89">
        <f t="shared" si="8"/>
        <v>22.231000000000002</v>
      </c>
      <c r="G62" s="89" t="s">
        <v>16</v>
      </c>
      <c r="H62" s="93">
        <v>6.98</v>
      </c>
      <c r="I62" s="93">
        <f t="shared" si="15"/>
        <v>155.17238000000003</v>
      </c>
      <c r="J62" s="63">
        <v>0.11</v>
      </c>
      <c r="K62" s="69">
        <f t="shared" si="16"/>
        <v>70</v>
      </c>
      <c r="L62" s="90">
        <f t="shared" si="10"/>
        <v>2.4454100000000003</v>
      </c>
      <c r="M62" s="51">
        <f t="shared" si="11"/>
        <v>171.17870000000002</v>
      </c>
      <c r="N62" s="76">
        <f t="shared" si="12"/>
        <v>326.35108000000002</v>
      </c>
      <c r="O62" s="76"/>
      <c r="P62" s="84"/>
      <c r="Q62" s="5"/>
    </row>
    <row r="63" spans="1:17" ht="15.75">
      <c r="A63" s="24">
        <f>IF(F63&lt;&gt;"",1+MAX($A$6:A62),"")</f>
        <v>43</v>
      </c>
      <c r="B63" s="25"/>
      <c r="C63" s="46" t="s">
        <v>79</v>
      </c>
      <c r="D63" s="22">
        <v>11.37</v>
      </c>
      <c r="E63" s="92">
        <v>0.1</v>
      </c>
      <c r="F63" s="89">
        <f t="shared" si="8"/>
        <v>12.507</v>
      </c>
      <c r="G63" s="89" t="s">
        <v>16</v>
      </c>
      <c r="H63" s="93">
        <v>5.87</v>
      </c>
      <c r="I63" s="93">
        <f t="shared" si="15"/>
        <v>73.416089999999997</v>
      </c>
      <c r="J63" s="63">
        <v>0.14299999999999999</v>
      </c>
      <c r="K63" s="69">
        <f t="shared" si="16"/>
        <v>70</v>
      </c>
      <c r="L63" s="90">
        <f t="shared" si="10"/>
        <v>1.7885009999999999</v>
      </c>
      <c r="M63" s="51">
        <f t="shared" si="11"/>
        <v>125.19506999999999</v>
      </c>
      <c r="N63" s="76">
        <f t="shared" si="12"/>
        <v>198.61115999999998</v>
      </c>
      <c r="O63" s="76"/>
      <c r="P63" s="84"/>
      <c r="Q63" s="5"/>
    </row>
    <row r="64" spans="1:17" ht="15.75">
      <c r="A64" s="24">
        <f>IF(F64&lt;&gt;"",1+MAX($A$6:A63),"")</f>
        <v>44</v>
      </c>
      <c r="B64" s="25"/>
      <c r="C64" s="46" t="s">
        <v>80</v>
      </c>
      <c r="D64" s="22">
        <v>11.36</v>
      </c>
      <c r="E64" s="92">
        <v>0.1</v>
      </c>
      <c r="F64" s="89">
        <f t="shared" si="8"/>
        <v>12.496</v>
      </c>
      <c r="G64" s="89" t="s">
        <v>16</v>
      </c>
      <c r="H64" s="93">
        <v>6.2</v>
      </c>
      <c r="I64" s="93">
        <f t="shared" si="15"/>
        <v>77.475200000000001</v>
      </c>
      <c r="J64" s="63">
        <v>0.14000000000000001</v>
      </c>
      <c r="K64" s="69">
        <f t="shared" si="16"/>
        <v>70</v>
      </c>
      <c r="L64" s="90">
        <f t="shared" si="10"/>
        <v>1.7494400000000003</v>
      </c>
      <c r="M64" s="51">
        <f t="shared" si="11"/>
        <v>122.46080000000002</v>
      </c>
      <c r="N64" s="76">
        <f t="shared" si="12"/>
        <v>199.93600000000004</v>
      </c>
      <c r="O64" s="76"/>
      <c r="P64" s="84"/>
      <c r="Q64" s="5"/>
    </row>
    <row r="65" spans="1:17" ht="15.75">
      <c r="A65" s="24">
        <f>IF(F65&lt;&gt;"",1+MAX($A$6:A64),"")</f>
        <v>45</v>
      </c>
      <c r="B65" s="25"/>
      <c r="C65" s="46" t="s">
        <v>81</v>
      </c>
      <c r="D65" s="22">
        <v>34.47</v>
      </c>
      <c r="E65" s="92">
        <v>0.1</v>
      </c>
      <c r="F65" s="89">
        <f t="shared" si="8"/>
        <v>37.917000000000002</v>
      </c>
      <c r="G65" s="89" t="s">
        <v>16</v>
      </c>
      <c r="H65" s="93">
        <v>6.89</v>
      </c>
      <c r="I65" s="93">
        <f t="shared" si="15"/>
        <v>261.24813</v>
      </c>
      <c r="J65" s="63">
        <v>0.14000000000000001</v>
      </c>
      <c r="K65" s="69">
        <f t="shared" si="16"/>
        <v>70</v>
      </c>
      <c r="L65" s="90">
        <f t="shared" si="10"/>
        <v>5.3083800000000005</v>
      </c>
      <c r="M65" s="51">
        <f t="shared" si="11"/>
        <v>371.58660000000003</v>
      </c>
      <c r="N65" s="76">
        <f t="shared" si="12"/>
        <v>632.83473000000004</v>
      </c>
      <c r="O65" s="76"/>
      <c r="P65" s="84"/>
      <c r="Q65" s="5"/>
    </row>
    <row r="66" spans="1:17" ht="15.75">
      <c r="A66" s="24">
        <f>IF(F66&lt;&gt;"",1+MAX($A$6:A65),"")</f>
        <v>46</v>
      </c>
      <c r="B66" s="25"/>
      <c r="C66" s="46" t="s">
        <v>82</v>
      </c>
      <c r="D66" s="22">
        <v>12.33</v>
      </c>
      <c r="E66" s="92">
        <v>0.1</v>
      </c>
      <c r="F66" s="89">
        <f t="shared" si="8"/>
        <v>13.563000000000001</v>
      </c>
      <c r="G66" s="89" t="s">
        <v>16</v>
      </c>
      <c r="H66" s="93">
        <v>7.43</v>
      </c>
      <c r="I66" s="93">
        <f t="shared" si="15"/>
        <v>100.77309</v>
      </c>
      <c r="J66" s="63">
        <v>0.154</v>
      </c>
      <c r="K66" s="69">
        <f t="shared" si="16"/>
        <v>70</v>
      </c>
      <c r="L66" s="90">
        <f t="shared" si="10"/>
        <v>2.0887020000000001</v>
      </c>
      <c r="M66" s="51">
        <f t="shared" si="11"/>
        <v>146.20913999999999</v>
      </c>
      <c r="N66" s="76">
        <f t="shared" si="12"/>
        <v>246.98222999999999</v>
      </c>
      <c r="O66" s="76"/>
      <c r="P66" s="84"/>
      <c r="Q66" s="5"/>
    </row>
    <row r="67" spans="1:17" ht="15.75">
      <c r="A67" s="24" t="str">
        <f>IF(F67&lt;&gt;"",1+MAX($A$6:A66),"")</f>
        <v/>
      </c>
      <c r="B67" s="25"/>
      <c r="C67" s="46"/>
      <c r="D67" s="22"/>
      <c r="E67" s="92"/>
      <c r="F67" s="89"/>
      <c r="G67" s="89"/>
      <c r="H67" s="93"/>
      <c r="I67" s="93"/>
      <c r="J67" s="63"/>
      <c r="K67" s="69"/>
      <c r="L67" s="90"/>
      <c r="M67" s="51"/>
      <c r="N67" s="76"/>
      <c r="O67" s="76"/>
      <c r="P67" s="84"/>
      <c r="Q67" s="5"/>
    </row>
    <row r="68" spans="1:17" ht="15.75">
      <c r="A68" s="24" t="str">
        <f>IF(F68&lt;&gt;"",1+MAX($A$6:A67),"")</f>
        <v/>
      </c>
      <c r="B68" s="7"/>
      <c r="C68" s="45" t="s">
        <v>83</v>
      </c>
      <c r="D68" s="23"/>
      <c r="E68" s="26"/>
      <c r="F68" s="23"/>
      <c r="G68" s="22"/>
      <c r="H68" s="51"/>
      <c r="I68" s="22"/>
      <c r="J68" s="22"/>
      <c r="K68" s="68"/>
      <c r="L68" s="22"/>
      <c r="M68" s="33"/>
      <c r="N68" s="76"/>
      <c r="O68" s="76"/>
      <c r="P68" s="83"/>
    </row>
    <row r="69" spans="1:17" ht="15.75">
      <c r="A69" s="24">
        <f>IF(F69&lt;&gt;"",1+MAX($A$6:A68),"")</f>
        <v>47</v>
      </c>
      <c r="B69" s="25"/>
      <c r="C69" s="46" t="s">
        <v>84</v>
      </c>
      <c r="D69" s="22">
        <v>255.18599999999998</v>
      </c>
      <c r="E69" s="92">
        <v>0.1</v>
      </c>
      <c r="F69" s="89">
        <f t="shared" ref="F69:F70" si="17">(1+E69)*D69</f>
        <v>280.70459999999997</v>
      </c>
      <c r="G69" s="89" t="s">
        <v>16</v>
      </c>
      <c r="H69" s="93">
        <v>5.87</v>
      </c>
      <c r="I69" s="93">
        <f t="shared" ref="I69:I70" si="18">F69*H69</f>
        <v>1647.7360019999999</v>
      </c>
      <c r="J69" s="63">
        <v>0.14299999999999999</v>
      </c>
      <c r="K69" s="69">
        <f t="shared" ref="K69:K70" si="19">$O$38</f>
        <v>70</v>
      </c>
      <c r="L69" s="90">
        <f t="shared" ref="L69:L70" si="20">J69*F69</f>
        <v>40.140757799999996</v>
      </c>
      <c r="M69" s="51">
        <f t="shared" ref="M69:M70" si="21">L69*K69</f>
        <v>2809.8530459999997</v>
      </c>
      <c r="N69" s="76">
        <f t="shared" ref="N69:N70" si="22">M69+I69</f>
        <v>4457.5890479999998</v>
      </c>
      <c r="O69" s="76"/>
      <c r="P69" s="84"/>
      <c r="Q69" s="5"/>
    </row>
    <row r="70" spans="1:17" ht="15.75">
      <c r="A70" s="24">
        <f>IF(F70&lt;&gt;"",1+MAX($A$6:A69),"")</f>
        <v>48</v>
      </c>
      <c r="B70" s="25"/>
      <c r="C70" s="46" t="s">
        <v>85</v>
      </c>
      <c r="D70" s="22">
        <v>16.082999999999998</v>
      </c>
      <c r="E70" s="92">
        <v>0.1</v>
      </c>
      <c r="F70" s="89">
        <f t="shared" si="17"/>
        <v>17.691299999999998</v>
      </c>
      <c r="G70" s="89" t="s">
        <v>16</v>
      </c>
      <c r="H70" s="93">
        <v>6.2</v>
      </c>
      <c r="I70" s="93">
        <f t="shared" si="18"/>
        <v>109.68606</v>
      </c>
      <c r="J70" s="63">
        <v>0.14000000000000001</v>
      </c>
      <c r="K70" s="69">
        <f t="shared" si="19"/>
        <v>70</v>
      </c>
      <c r="L70" s="90">
        <f t="shared" si="20"/>
        <v>2.476782</v>
      </c>
      <c r="M70" s="51">
        <f t="shared" si="21"/>
        <v>173.37474</v>
      </c>
      <c r="N70" s="76">
        <f t="shared" si="22"/>
        <v>283.06079999999997</v>
      </c>
      <c r="O70" s="76"/>
      <c r="P70" s="84"/>
      <c r="Q70" s="5"/>
    </row>
    <row r="71" spans="1:17" ht="15.75">
      <c r="A71" s="24" t="str">
        <f>IF(F71&lt;&gt;"",1+MAX($A$6:A70),"")</f>
        <v/>
      </c>
      <c r="B71" s="25"/>
      <c r="C71" s="46"/>
      <c r="D71" s="22"/>
      <c r="E71" s="92"/>
      <c r="F71" s="89"/>
      <c r="G71" s="89"/>
      <c r="H71" s="93"/>
      <c r="I71" s="93"/>
      <c r="J71" s="63"/>
      <c r="K71" s="69"/>
      <c r="L71" s="90"/>
      <c r="M71" s="51"/>
      <c r="N71" s="76"/>
      <c r="O71" s="76"/>
      <c r="P71" s="84"/>
      <c r="Q71" s="5"/>
    </row>
    <row r="72" spans="1:17" ht="15.75">
      <c r="A72" s="24" t="str">
        <f>IF(F72&lt;&gt;"",1+MAX($A$6:A71),"")</f>
        <v/>
      </c>
      <c r="B72" s="7"/>
      <c r="C72" s="45" t="s">
        <v>86</v>
      </c>
      <c r="D72" s="23"/>
      <c r="E72" s="26"/>
      <c r="F72" s="23"/>
      <c r="G72" s="22"/>
      <c r="H72" s="51"/>
      <c r="I72" s="22"/>
      <c r="J72" s="22"/>
      <c r="K72" s="68"/>
      <c r="L72" s="22"/>
      <c r="M72" s="33"/>
      <c r="N72" s="76"/>
      <c r="O72" s="76"/>
      <c r="P72" s="83"/>
    </row>
    <row r="73" spans="1:17" ht="15.75">
      <c r="A73" s="24">
        <f>IF(F73&lt;&gt;"",1+MAX($A$6:A72),"")</f>
        <v>49</v>
      </c>
      <c r="B73" s="25"/>
      <c r="C73" s="46" t="s">
        <v>87</v>
      </c>
      <c r="D73" s="22">
        <v>160.82999999999998</v>
      </c>
      <c r="E73" s="92">
        <v>0.1</v>
      </c>
      <c r="F73" s="89">
        <f t="shared" ref="F73:F74" si="23">(1+E73)*D73</f>
        <v>176.91300000000001</v>
      </c>
      <c r="G73" s="89" t="s">
        <v>16</v>
      </c>
      <c r="H73" s="93">
        <v>3.12</v>
      </c>
      <c r="I73" s="93">
        <f t="shared" ref="I73:I74" si="24">F73*H73</f>
        <v>551.96856000000002</v>
      </c>
      <c r="J73" s="63">
        <v>3.4000000000000002E-2</v>
      </c>
      <c r="K73" s="69">
        <f t="shared" ref="K73:K74" si="25">$O$38</f>
        <v>70</v>
      </c>
      <c r="L73" s="90">
        <f t="shared" ref="L73:L74" si="26">J73*F73</f>
        <v>6.0150420000000011</v>
      </c>
      <c r="M73" s="51">
        <f t="shared" ref="M73:M74" si="27">L73*K73</f>
        <v>421.05294000000009</v>
      </c>
      <c r="N73" s="76">
        <f t="shared" ref="N73:N74" si="28">M73+I73</f>
        <v>973.02150000000006</v>
      </c>
      <c r="O73" s="76"/>
      <c r="P73" s="84"/>
      <c r="Q73" s="5"/>
    </row>
    <row r="74" spans="1:17" ht="15.75">
      <c r="A74" s="24">
        <f>IF(F74&lt;&gt;"",1+MAX($A$6:A73),"")</f>
        <v>50</v>
      </c>
      <c r="B74" s="25"/>
      <c r="C74" s="46" t="s">
        <v>88</v>
      </c>
      <c r="D74" s="22">
        <v>32.165999999999997</v>
      </c>
      <c r="E74" s="92">
        <v>0.1</v>
      </c>
      <c r="F74" s="89">
        <f t="shared" si="23"/>
        <v>35.382599999999996</v>
      </c>
      <c r="G74" s="89" t="s">
        <v>16</v>
      </c>
      <c r="H74" s="93">
        <v>3.4</v>
      </c>
      <c r="I74" s="93">
        <f t="shared" si="24"/>
        <v>120.30083999999998</v>
      </c>
      <c r="J74" s="63">
        <v>0.05</v>
      </c>
      <c r="K74" s="69">
        <f t="shared" si="25"/>
        <v>70</v>
      </c>
      <c r="L74" s="90">
        <f t="shared" si="26"/>
        <v>1.7691299999999999</v>
      </c>
      <c r="M74" s="51">
        <f t="shared" si="27"/>
        <v>123.83909999999999</v>
      </c>
      <c r="N74" s="76">
        <f t="shared" si="28"/>
        <v>244.13993999999997</v>
      </c>
      <c r="O74" s="76"/>
      <c r="P74" s="84"/>
      <c r="Q74" s="5"/>
    </row>
    <row r="75" spans="1:17" ht="15.75">
      <c r="A75" s="24" t="str">
        <f>IF(F75&lt;&gt;"",1+MAX($A$6:A74),"")</f>
        <v/>
      </c>
      <c r="B75" s="25"/>
      <c r="C75" s="46"/>
      <c r="D75" s="22"/>
      <c r="E75" s="92"/>
      <c r="F75" s="89"/>
      <c r="G75" s="89"/>
      <c r="H75" s="93"/>
      <c r="I75" s="93"/>
      <c r="J75" s="63"/>
      <c r="K75" s="69"/>
      <c r="L75" s="90"/>
      <c r="M75" s="51"/>
      <c r="N75" s="76"/>
      <c r="O75" s="76"/>
      <c r="P75" s="84"/>
      <c r="Q75" s="5"/>
    </row>
    <row r="76" spans="1:17" ht="15.75">
      <c r="A76" s="24" t="str">
        <f>IF(F76&lt;&gt;"",1+MAX($A$6:A75),"")</f>
        <v/>
      </c>
      <c r="B76" s="7"/>
      <c r="C76" s="45" t="s">
        <v>89</v>
      </c>
      <c r="D76" s="23"/>
      <c r="E76" s="26"/>
      <c r="F76" s="23"/>
      <c r="G76" s="22"/>
      <c r="H76" s="51"/>
      <c r="I76" s="22"/>
      <c r="J76" s="22"/>
      <c r="K76" s="68"/>
      <c r="L76" s="22"/>
      <c r="M76" s="33"/>
      <c r="N76" s="76"/>
      <c r="O76" s="76"/>
      <c r="P76" s="83"/>
    </row>
    <row r="77" spans="1:17" ht="30">
      <c r="A77" s="24" t="str">
        <f>IF(F77&lt;&gt;"",1+MAX($A$6:A76),"")</f>
        <v/>
      </c>
      <c r="B77" s="25"/>
      <c r="C77" s="94" t="s">
        <v>90</v>
      </c>
      <c r="D77" s="22"/>
      <c r="E77" s="92"/>
      <c r="F77" s="89"/>
      <c r="G77" s="89"/>
      <c r="H77" s="93"/>
      <c r="I77" s="93"/>
      <c r="J77" s="63"/>
      <c r="K77" s="69"/>
      <c r="L77" s="90"/>
      <c r="M77" s="51"/>
      <c r="N77" s="76"/>
      <c r="O77" s="76"/>
      <c r="P77" s="84"/>
      <c r="Q77" s="5"/>
    </row>
    <row r="78" spans="1:17" ht="15.75">
      <c r="A78" s="24">
        <f>IF(F78&lt;&gt;"",1+MAX($A$6:A77),"")</f>
        <v>51</v>
      </c>
      <c r="B78" s="25"/>
      <c r="C78" s="46" t="s">
        <v>91</v>
      </c>
      <c r="D78" s="22">
        <v>694</v>
      </c>
      <c r="E78" s="92">
        <v>0.1</v>
      </c>
      <c r="F78" s="89">
        <f t="shared" ref="F78:F80" si="29">(1+E78)*D78</f>
        <v>763.40000000000009</v>
      </c>
      <c r="G78" s="89" t="s">
        <v>27</v>
      </c>
      <c r="H78" s="93">
        <v>1.87</v>
      </c>
      <c r="I78" s="93">
        <f t="shared" ref="I78:I80" si="30">F78*H78</f>
        <v>1427.5580000000002</v>
      </c>
      <c r="J78" s="63">
        <v>0.02</v>
      </c>
      <c r="K78" s="69">
        <f t="shared" ref="K78:K80" si="31">$O$38</f>
        <v>70</v>
      </c>
      <c r="L78" s="90">
        <f t="shared" ref="L78:L80" si="32">J78*F78</f>
        <v>15.268000000000002</v>
      </c>
      <c r="M78" s="51">
        <f t="shared" ref="M78:M80" si="33">L78*K78</f>
        <v>1068.7600000000002</v>
      </c>
      <c r="N78" s="76">
        <f t="shared" ref="N78:N80" si="34">M78+I78</f>
        <v>2496.3180000000002</v>
      </c>
      <c r="O78" s="76"/>
      <c r="P78" s="84"/>
      <c r="Q78" s="5"/>
    </row>
    <row r="79" spans="1:17" ht="15.75">
      <c r="A79" s="24">
        <f>IF(F79&lt;&gt;"",1+MAX($A$6:A78),"")</f>
        <v>52</v>
      </c>
      <c r="B79" s="25"/>
      <c r="C79" s="46" t="s">
        <v>92</v>
      </c>
      <c r="D79" s="22">
        <v>61.6</v>
      </c>
      <c r="E79" s="92">
        <v>0.1</v>
      </c>
      <c r="F79" s="89">
        <f t="shared" si="29"/>
        <v>67.760000000000005</v>
      </c>
      <c r="G79" s="89" t="s">
        <v>16</v>
      </c>
      <c r="H79" s="93">
        <v>3.12</v>
      </c>
      <c r="I79" s="93">
        <f t="shared" si="30"/>
        <v>211.41120000000004</v>
      </c>
      <c r="J79" s="63">
        <v>3.4000000000000002E-2</v>
      </c>
      <c r="K79" s="69">
        <f t="shared" si="31"/>
        <v>70</v>
      </c>
      <c r="L79" s="90">
        <f t="shared" si="32"/>
        <v>2.3038400000000006</v>
      </c>
      <c r="M79" s="51">
        <f t="shared" si="33"/>
        <v>161.26880000000003</v>
      </c>
      <c r="N79" s="76">
        <f t="shared" si="34"/>
        <v>372.68000000000006</v>
      </c>
      <c r="O79" s="76"/>
      <c r="P79" s="84"/>
      <c r="Q79" s="5"/>
    </row>
    <row r="80" spans="1:17" ht="15.75">
      <c r="A80" s="24">
        <f>IF(F80&lt;&gt;"",1+MAX($A$6:A79),"")</f>
        <v>53</v>
      </c>
      <c r="B80" s="25"/>
      <c r="C80" s="46" t="s">
        <v>93</v>
      </c>
      <c r="D80" s="22">
        <v>123.1</v>
      </c>
      <c r="E80" s="92">
        <v>0.1</v>
      </c>
      <c r="F80" s="89">
        <f t="shared" si="29"/>
        <v>135.41</v>
      </c>
      <c r="G80" s="89" t="s">
        <v>16</v>
      </c>
      <c r="H80" s="93">
        <v>3.12</v>
      </c>
      <c r="I80" s="93">
        <f t="shared" si="30"/>
        <v>422.47919999999999</v>
      </c>
      <c r="J80" s="63">
        <v>3.4000000000000002E-2</v>
      </c>
      <c r="K80" s="69">
        <f t="shared" si="31"/>
        <v>70</v>
      </c>
      <c r="L80" s="90">
        <f t="shared" si="32"/>
        <v>4.6039400000000006</v>
      </c>
      <c r="M80" s="51">
        <f t="shared" si="33"/>
        <v>322.27580000000006</v>
      </c>
      <c r="N80" s="76">
        <f t="shared" si="34"/>
        <v>744.75500000000011</v>
      </c>
      <c r="O80" s="76"/>
      <c r="P80" s="84"/>
      <c r="Q80" s="5"/>
    </row>
    <row r="81" spans="1:17" ht="15.75">
      <c r="A81" s="24" t="str">
        <f>IF(F81&lt;&gt;"",1+MAX($A$6:A80),"")</f>
        <v/>
      </c>
      <c r="B81" s="25"/>
      <c r="C81" s="46"/>
      <c r="D81" s="22"/>
      <c r="E81" s="92"/>
      <c r="F81" s="89"/>
      <c r="G81" s="89"/>
      <c r="H81" s="93"/>
      <c r="I81" s="93"/>
      <c r="J81" s="63"/>
      <c r="K81" s="69"/>
      <c r="L81" s="90"/>
      <c r="M81" s="51"/>
      <c r="N81" s="76"/>
      <c r="O81" s="76"/>
      <c r="P81" s="84"/>
      <c r="Q81" s="5"/>
    </row>
    <row r="82" spans="1:17" ht="15.75">
      <c r="A82" s="24" t="str">
        <f>IF(F82&lt;&gt;"",1+MAX($A$6:A81),"")</f>
        <v/>
      </c>
      <c r="B82" s="25"/>
      <c r="C82" s="94" t="s">
        <v>94</v>
      </c>
      <c r="D82" s="22"/>
      <c r="E82" s="92"/>
      <c r="F82" s="89"/>
      <c r="G82" s="89"/>
      <c r="H82" s="93"/>
      <c r="I82" s="93"/>
      <c r="J82" s="63"/>
      <c r="K82" s="69"/>
      <c r="L82" s="90"/>
      <c r="M82" s="51"/>
      <c r="N82" s="76"/>
      <c r="O82" s="76"/>
      <c r="P82" s="84"/>
      <c r="Q82" s="5"/>
    </row>
    <row r="83" spans="1:17" ht="15.75">
      <c r="A83" s="24">
        <f>IF(F83&lt;&gt;"",1+MAX($A$6:A82),"")</f>
        <v>54</v>
      </c>
      <c r="B83" s="25"/>
      <c r="C83" s="46" t="s">
        <v>95</v>
      </c>
      <c r="D83" s="22">
        <v>2716</v>
      </c>
      <c r="E83" s="92">
        <v>0.1</v>
      </c>
      <c r="F83" s="89">
        <f t="shared" ref="F83:F85" si="35">(1+E83)*D83</f>
        <v>2987.6000000000004</v>
      </c>
      <c r="G83" s="89" t="s">
        <v>27</v>
      </c>
      <c r="H83" s="93">
        <v>2.4300000000000002</v>
      </c>
      <c r="I83" s="93">
        <f t="shared" ref="I83:I85" si="36">F83*H83</f>
        <v>7259.8680000000013</v>
      </c>
      <c r="J83" s="63">
        <v>0.03</v>
      </c>
      <c r="K83" s="69">
        <f t="shared" ref="K83:K85" si="37">$O$38</f>
        <v>70</v>
      </c>
      <c r="L83" s="90">
        <f t="shared" ref="L83:L85" si="38">J83*F83</f>
        <v>89.628000000000014</v>
      </c>
      <c r="M83" s="51">
        <f t="shared" ref="M83:M85" si="39">L83*K83</f>
        <v>6273.9600000000009</v>
      </c>
      <c r="N83" s="76">
        <f t="shared" ref="N83:N85" si="40">M83+I83</f>
        <v>13533.828000000001</v>
      </c>
      <c r="O83" s="76"/>
      <c r="P83" s="84"/>
      <c r="Q83" s="5"/>
    </row>
    <row r="84" spans="1:17" ht="15.75">
      <c r="A84" s="24">
        <f>IF(F84&lt;&gt;"",1+MAX($A$6:A83),"")</f>
        <v>55</v>
      </c>
      <c r="B84" s="25"/>
      <c r="C84" s="46" t="s">
        <v>96</v>
      </c>
      <c r="D84" s="22">
        <v>333.4</v>
      </c>
      <c r="E84" s="92">
        <v>0.1</v>
      </c>
      <c r="F84" s="89">
        <f t="shared" si="35"/>
        <v>366.74</v>
      </c>
      <c r="G84" s="89" t="s">
        <v>16</v>
      </c>
      <c r="H84" s="93">
        <v>3.4</v>
      </c>
      <c r="I84" s="93">
        <f t="shared" si="36"/>
        <v>1246.9159999999999</v>
      </c>
      <c r="J84" s="63">
        <v>0.05</v>
      </c>
      <c r="K84" s="69">
        <f t="shared" si="37"/>
        <v>70</v>
      </c>
      <c r="L84" s="90">
        <f t="shared" si="38"/>
        <v>18.337</v>
      </c>
      <c r="M84" s="51">
        <f t="shared" si="39"/>
        <v>1283.5899999999999</v>
      </c>
      <c r="N84" s="76">
        <f t="shared" si="40"/>
        <v>2530.5059999999999</v>
      </c>
      <c r="O84" s="76"/>
      <c r="P84" s="84"/>
      <c r="Q84" s="5"/>
    </row>
    <row r="85" spans="1:17" ht="15.75">
      <c r="A85" s="24">
        <f>IF(F85&lt;&gt;"",1+MAX($A$6:A84),"")</f>
        <v>56</v>
      </c>
      <c r="B85" s="25"/>
      <c r="C85" s="46" t="s">
        <v>97</v>
      </c>
      <c r="D85" s="22">
        <v>666.8</v>
      </c>
      <c r="E85" s="92">
        <v>0.1</v>
      </c>
      <c r="F85" s="89">
        <f t="shared" si="35"/>
        <v>733.48</v>
      </c>
      <c r="G85" s="89" t="s">
        <v>16</v>
      </c>
      <c r="H85" s="93">
        <v>3.4</v>
      </c>
      <c r="I85" s="93">
        <f t="shared" si="36"/>
        <v>2493.8319999999999</v>
      </c>
      <c r="J85" s="63">
        <v>0.05</v>
      </c>
      <c r="K85" s="69">
        <f t="shared" si="37"/>
        <v>70</v>
      </c>
      <c r="L85" s="90">
        <f t="shared" si="38"/>
        <v>36.673999999999999</v>
      </c>
      <c r="M85" s="51">
        <f t="shared" si="39"/>
        <v>2567.1799999999998</v>
      </c>
      <c r="N85" s="76">
        <f t="shared" si="40"/>
        <v>5061.0119999999997</v>
      </c>
      <c r="O85" s="76"/>
      <c r="P85" s="84"/>
      <c r="Q85" s="5"/>
    </row>
    <row r="86" spans="1:17" ht="15.75">
      <c r="A86" s="24" t="str">
        <f>IF(F86&lt;&gt;"",1+MAX($A$6:A85),"")</f>
        <v/>
      </c>
      <c r="B86" s="25"/>
      <c r="C86" s="46"/>
      <c r="D86" s="22"/>
      <c r="E86" s="92"/>
      <c r="F86" s="89"/>
      <c r="G86" s="89"/>
      <c r="H86" s="93"/>
      <c r="I86" s="93"/>
      <c r="J86" s="63"/>
      <c r="K86" s="69"/>
      <c r="L86" s="90"/>
      <c r="M86" s="51"/>
      <c r="N86" s="76"/>
      <c r="O86" s="76"/>
      <c r="P86" s="84"/>
      <c r="Q86" s="5"/>
    </row>
    <row r="87" spans="1:17" ht="15.75">
      <c r="A87" s="24" t="str">
        <f>IF(F87&lt;&gt;"",1+MAX($A$6:A86),"")</f>
        <v/>
      </c>
      <c r="B87" s="25"/>
      <c r="C87" s="94" t="s">
        <v>98</v>
      </c>
      <c r="D87" s="22"/>
      <c r="E87" s="92"/>
      <c r="F87" s="89"/>
      <c r="G87" s="89"/>
      <c r="H87" s="93"/>
      <c r="I87" s="93"/>
      <c r="J87" s="63"/>
      <c r="K87" s="69"/>
      <c r="L87" s="90"/>
      <c r="M87" s="51"/>
      <c r="N87" s="76"/>
      <c r="O87" s="76"/>
      <c r="P87" s="84"/>
      <c r="Q87" s="5"/>
    </row>
    <row r="88" spans="1:17" ht="15.75">
      <c r="A88" s="24">
        <f>IF(F88&lt;&gt;"",1+MAX($A$6:A87),"")</f>
        <v>57</v>
      </c>
      <c r="B88" s="25"/>
      <c r="C88" s="46" t="s">
        <v>99</v>
      </c>
      <c r="D88" s="22">
        <v>2221</v>
      </c>
      <c r="E88" s="92">
        <v>0.1</v>
      </c>
      <c r="F88" s="89">
        <f t="shared" ref="F88:F90" si="41">(1+E88)*D88</f>
        <v>2443.1000000000004</v>
      </c>
      <c r="G88" s="89" t="s">
        <v>27</v>
      </c>
      <c r="H88" s="93">
        <v>1.254</v>
      </c>
      <c r="I88" s="93">
        <f t="shared" ref="I88" si="42">F88*H88</f>
        <v>3063.6474000000003</v>
      </c>
      <c r="J88" s="63">
        <v>0.03</v>
      </c>
      <c r="K88" s="69">
        <f>$O$38</f>
        <v>70</v>
      </c>
      <c r="L88" s="90">
        <f t="shared" ref="L88:L90" si="43">J88*F88</f>
        <v>73.293000000000006</v>
      </c>
      <c r="M88" s="51">
        <f t="shared" ref="M88:M90" si="44">L88*K88</f>
        <v>5130.51</v>
      </c>
      <c r="N88" s="76">
        <f t="shared" ref="N88:N90" si="45">M88+I88</f>
        <v>8194.1574000000001</v>
      </c>
      <c r="O88" s="76"/>
      <c r="P88" s="84"/>
      <c r="Q88" s="5"/>
    </row>
    <row r="89" spans="1:17" ht="30">
      <c r="A89" s="24">
        <f>IF(F89&lt;&gt;"",1+MAX($A$6:A88),"")</f>
        <v>58</v>
      </c>
      <c r="B89" s="25"/>
      <c r="C89" s="95" t="s">
        <v>68</v>
      </c>
      <c r="D89" s="22">
        <v>77</v>
      </c>
      <c r="E89" s="92">
        <v>0</v>
      </c>
      <c r="F89" s="89">
        <f t="shared" si="41"/>
        <v>77</v>
      </c>
      <c r="G89" s="89" t="s">
        <v>17</v>
      </c>
      <c r="H89" s="96"/>
      <c r="I89" s="96"/>
      <c r="J89" s="96"/>
      <c r="K89" s="96"/>
      <c r="L89" s="96"/>
      <c r="M89" s="96"/>
      <c r="N89" s="96"/>
      <c r="O89" s="76"/>
      <c r="P89" s="84"/>
      <c r="Q89" s="5"/>
    </row>
    <row r="90" spans="1:17" ht="30">
      <c r="A90" s="24">
        <f>IF(F90&lt;&gt;"",1+MAX($A$6:A89),"")</f>
        <v>59</v>
      </c>
      <c r="B90" s="25"/>
      <c r="C90" s="95" t="s">
        <v>100</v>
      </c>
      <c r="D90" s="22">
        <v>9086</v>
      </c>
      <c r="E90" s="92">
        <v>0</v>
      </c>
      <c r="F90" s="89">
        <f t="shared" si="41"/>
        <v>9086</v>
      </c>
      <c r="G90" s="89" t="s">
        <v>17</v>
      </c>
      <c r="H90" s="93">
        <v>0.11</v>
      </c>
      <c r="I90" s="93">
        <f t="shared" ref="I90:I91" si="46">F90*H90</f>
        <v>999.46</v>
      </c>
      <c r="J90" s="63">
        <v>4.7600000000000003E-3</v>
      </c>
      <c r="K90" s="69">
        <f t="shared" ref="K90:K91" si="47">$O$38</f>
        <v>70</v>
      </c>
      <c r="L90" s="90">
        <f t="shared" si="43"/>
        <v>43.249360000000003</v>
      </c>
      <c r="M90" s="51">
        <f t="shared" si="44"/>
        <v>3027.4552000000003</v>
      </c>
      <c r="N90" s="76">
        <f t="shared" si="45"/>
        <v>4026.9152000000004</v>
      </c>
      <c r="O90" s="76"/>
      <c r="P90" s="84"/>
      <c r="Q90" s="5"/>
    </row>
    <row r="91" spans="1:17" ht="15.75">
      <c r="A91" s="24">
        <f>IF(F91&lt;&gt;"",1+MAX($A$6:A90),"")</f>
        <v>60</v>
      </c>
      <c r="B91" s="25"/>
      <c r="C91" s="46" t="s">
        <v>101</v>
      </c>
      <c r="D91" s="22">
        <v>209.3</v>
      </c>
      <c r="E91" s="92">
        <v>0.1</v>
      </c>
      <c r="F91" s="89">
        <f>(1+E91)*D91</f>
        <v>230.23000000000002</v>
      </c>
      <c r="G91" s="89" t="s">
        <v>16</v>
      </c>
      <c r="H91" s="93">
        <v>3.4</v>
      </c>
      <c r="I91" s="93">
        <f t="shared" si="46"/>
        <v>782.78200000000004</v>
      </c>
      <c r="J91" s="63">
        <v>0.05</v>
      </c>
      <c r="K91" s="69">
        <f t="shared" si="47"/>
        <v>70</v>
      </c>
      <c r="L91" s="90">
        <f>J91*F91</f>
        <v>11.511500000000002</v>
      </c>
      <c r="M91" s="51">
        <f>L91*K91</f>
        <v>805.80500000000006</v>
      </c>
      <c r="N91" s="76">
        <f>M91+I91</f>
        <v>1588.587</v>
      </c>
      <c r="O91" s="76"/>
      <c r="P91" s="84"/>
      <c r="Q91" s="5"/>
    </row>
    <row r="92" spans="1:17" ht="15.75">
      <c r="A92" s="24" t="str">
        <f>IF(F92&lt;&gt;"",1+MAX($A$6:A91),"")</f>
        <v/>
      </c>
      <c r="B92" s="25"/>
      <c r="C92" s="46"/>
      <c r="D92" s="22"/>
      <c r="E92" s="59"/>
      <c r="F92" s="89"/>
      <c r="G92" s="89"/>
      <c r="H92" s="91"/>
      <c r="I92" s="91"/>
      <c r="J92" s="63"/>
      <c r="K92" s="69"/>
      <c r="L92" s="90"/>
      <c r="M92" s="51"/>
      <c r="N92" s="76"/>
      <c r="O92" s="76"/>
      <c r="P92" s="84"/>
      <c r="Q92" s="5"/>
    </row>
    <row r="93" spans="1:17" ht="16.5" thickBot="1">
      <c r="A93" s="21"/>
      <c r="B93" s="15"/>
      <c r="C93" s="29"/>
      <c r="D93" s="16"/>
      <c r="E93" s="17"/>
      <c r="F93" s="18"/>
      <c r="G93" s="19"/>
      <c r="H93" s="52"/>
      <c r="I93" s="19"/>
      <c r="J93" s="19"/>
      <c r="K93" s="70"/>
      <c r="L93" s="20"/>
      <c r="M93" s="61"/>
      <c r="N93" s="77"/>
      <c r="O93" s="77"/>
      <c r="P93" s="85"/>
    </row>
    <row r="94" spans="1:17" ht="16.5" thickBot="1">
      <c r="A94" s="9" t="s">
        <v>1</v>
      </c>
      <c r="B94" s="1"/>
      <c r="C94" s="30"/>
      <c r="D94" s="2"/>
      <c r="E94" s="2"/>
      <c r="F94" s="2"/>
      <c r="G94" s="3"/>
      <c r="H94" s="53"/>
      <c r="I94" s="3"/>
      <c r="J94" s="3"/>
      <c r="K94" s="71"/>
      <c r="L94" s="1"/>
      <c r="M94" s="62"/>
      <c r="N94" s="78">
        <f>SUM(N3:N93)</f>
        <v>94671.319508</v>
      </c>
      <c r="O94" s="78"/>
      <c r="P94" s="86">
        <f>SUM(P5:P93)</f>
        <v>94671.319508000015</v>
      </c>
    </row>
    <row r="95" spans="1:17" ht="16.5" thickBot="1">
      <c r="A95" s="9" t="s">
        <v>11</v>
      </c>
      <c r="B95" s="1"/>
      <c r="C95" s="30"/>
      <c r="D95" s="2"/>
      <c r="E95" s="2"/>
      <c r="F95" s="2"/>
      <c r="G95" s="3"/>
      <c r="H95" s="53"/>
      <c r="I95" s="3"/>
      <c r="J95" s="3"/>
      <c r="K95" s="71"/>
      <c r="L95" s="4"/>
      <c r="M95" s="58">
        <v>0.25</v>
      </c>
      <c r="N95" s="78">
        <f>M95*N94</f>
        <v>23667.829877</v>
      </c>
      <c r="O95" s="78"/>
      <c r="P95" s="86">
        <f>M95*P94</f>
        <v>23667.829877000004</v>
      </c>
    </row>
    <row r="96" spans="1:17" ht="16.5" thickBot="1">
      <c r="A96" s="9" t="s">
        <v>9</v>
      </c>
      <c r="B96" s="1"/>
      <c r="C96" s="30"/>
      <c r="D96" s="2"/>
      <c r="E96" s="2"/>
      <c r="F96" s="2"/>
      <c r="G96" s="3"/>
      <c r="H96" s="53"/>
      <c r="I96" s="3"/>
      <c r="J96" s="3"/>
      <c r="K96" s="71"/>
      <c r="L96" s="1"/>
      <c r="M96" s="62"/>
      <c r="N96" s="78">
        <f>SUM(N94:N95)</f>
        <v>118339.149385</v>
      </c>
      <c r="O96" s="78"/>
      <c r="P96" s="86">
        <f>SUM(P94:P95)</f>
        <v>118339.14938500003</v>
      </c>
    </row>
    <row r="97" spans="1:16" ht="16.5" thickBot="1">
      <c r="A97" s="10" t="s">
        <v>10</v>
      </c>
      <c r="B97" s="6"/>
      <c r="C97" s="31"/>
      <c r="D97" s="6"/>
      <c r="E97" s="6"/>
      <c r="F97" s="6"/>
      <c r="G97" s="6"/>
      <c r="H97" s="54"/>
      <c r="I97" s="6"/>
      <c r="J97" s="6"/>
      <c r="K97" s="72"/>
      <c r="L97" s="6"/>
      <c r="M97" s="54"/>
      <c r="N97" s="72"/>
      <c r="O97" s="72"/>
      <c r="P97" s="87"/>
    </row>
    <row r="98" spans="1:16" ht="15.75">
      <c r="A98" s="11" t="s">
        <v>15</v>
      </c>
      <c r="B98" s="14"/>
      <c r="C98" s="32"/>
      <c r="D98" s="14"/>
      <c r="E98" s="14"/>
      <c r="F98" s="14"/>
      <c r="G98" s="14"/>
      <c r="H98" s="55"/>
      <c r="I98" s="14"/>
      <c r="J98" s="14"/>
      <c r="K98" s="73"/>
      <c r="L98" s="14"/>
      <c r="M98" s="55"/>
      <c r="N98" s="73"/>
      <c r="O98" s="73"/>
      <c r="P98" s="88"/>
    </row>
  </sheetData>
  <mergeCells count="5">
    <mergeCell ref="H89:N89"/>
    <mergeCell ref="H51:N51"/>
    <mergeCell ref="F2:F3"/>
    <mergeCell ref="G2:P3"/>
    <mergeCell ref="A1:C4"/>
  </mergeCells>
  <printOptions horizontalCentered="1"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Estimate FE</vt:lpstr>
      <vt:lpstr>Chart1</vt:lpstr>
      <vt:lpstr>'Estimate FE'!Print_Area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Raza Ahsan</cp:lastModifiedBy>
  <cp:lastPrinted>2016-08-29T17:38:21Z</cp:lastPrinted>
  <dcterms:created xsi:type="dcterms:W3CDTF">2004-05-05T14:08:18Z</dcterms:created>
  <dcterms:modified xsi:type="dcterms:W3CDTF">2022-04-08T10:57:55Z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