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0490" windowHeight="7755" tabRatio="792" firstSheet="2" activeTab="2"/>
  </bookViews>
  <sheets>
    <sheet name="Chart1" sheetId="14" state="hidden" r:id="rId1"/>
    <sheet name="Sheet1" sheetId="15" state="hidden" r:id="rId2"/>
    <sheet name="Estimate FE" sheetId="21" r:id="rId3"/>
  </sheets>
  <definedNames>
    <definedName name="_xlnm.Print_Area" localSheetId="2">'Estimate FE'!$A$1:$P$64</definedName>
  </definedNames>
  <calcPr calcId="152511"/>
</workbook>
</file>

<file path=xl/calcChain.xml><?xml version="1.0" encoding="utf-8"?>
<calcChain xmlns="http://schemas.openxmlformats.org/spreadsheetml/2006/main">
  <c r="P6" i="21"/>
  <c r="K57"/>
  <c r="K56"/>
  <c r="K55"/>
  <c r="K50"/>
  <c r="K47"/>
  <c r="K46"/>
  <c r="K41"/>
  <c r="K38"/>
  <c r="K37"/>
  <c r="K36"/>
  <c r="K35"/>
  <c r="K30"/>
  <c r="K25"/>
  <c r="K22"/>
  <c r="K21"/>
  <c r="K20"/>
  <c r="K19"/>
  <c r="K15"/>
  <c r="K10"/>
  <c r="F57" l="1"/>
  <c r="I57" s="1"/>
  <c r="L56"/>
  <c r="F56"/>
  <c r="I56" s="1"/>
  <c r="F55"/>
  <c r="L55" s="1"/>
  <c r="A54"/>
  <c r="A53"/>
  <c r="A52"/>
  <c r="D51"/>
  <c r="D53" s="1"/>
  <c r="A51"/>
  <c r="F50"/>
  <c r="I50" s="1"/>
  <c r="A49"/>
  <c r="A48"/>
  <c r="F47"/>
  <c r="L47" s="1"/>
  <c r="F46"/>
  <c r="I46" s="1"/>
  <c r="A45"/>
  <c r="A44"/>
  <c r="A43"/>
  <c r="A42"/>
  <c r="F41"/>
  <c r="D42" s="1"/>
  <c r="A40"/>
  <c r="A39"/>
  <c r="I38"/>
  <c r="F38"/>
  <c r="L38" s="1"/>
  <c r="F37"/>
  <c r="L37" s="1"/>
  <c r="F36"/>
  <c r="L36" s="1"/>
  <c r="F35"/>
  <c r="L35" s="1"/>
  <c r="M35" s="1"/>
  <c r="A34"/>
  <c r="A33"/>
  <c r="A32"/>
  <c r="A31"/>
  <c r="F30"/>
  <c r="I30" s="1"/>
  <c r="A29"/>
  <c r="A28"/>
  <c r="A27"/>
  <c r="A26"/>
  <c r="I25"/>
  <c r="F25"/>
  <c r="D26" s="1"/>
  <c r="D29" s="1"/>
  <c r="A24"/>
  <c r="A23"/>
  <c r="F22"/>
  <c r="I22" s="1"/>
  <c r="F21"/>
  <c r="I21" s="1"/>
  <c r="F20"/>
  <c r="L20" s="1"/>
  <c r="M20" s="1"/>
  <c r="F19"/>
  <c r="L19" s="1"/>
  <c r="A18"/>
  <c r="A17"/>
  <c r="A16"/>
  <c r="F15"/>
  <c r="D16" s="1"/>
  <c r="A14"/>
  <c r="A13"/>
  <c r="A12"/>
  <c r="A11"/>
  <c r="F10"/>
  <c r="L10" s="1"/>
  <c r="A9"/>
  <c r="A8"/>
  <c r="L25" l="1"/>
  <c r="I35"/>
  <c r="N35" s="1"/>
  <c r="I47"/>
  <c r="I55"/>
  <c r="M36"/>
  <c r="I10"/>
  <c r="D11"/>
  <c r="I19"/>
  <c r="L21"/>
  <c r="I37"/>
  <c r="I41"/>
  <c r="D52"/>
  <c r="D54"/>
  <c r="M25"/>
  <c r="N25" s="1"/>
  <c r="M56"/>
  <c r="N56" s="1"/>
  <c r="M38"/>
  <c r="N38" s="1"/>
  <c r="M55"/>
  <c r="M21"/>
  <c r="N21" s="1"/>
  <c r="M10"/>
  <c r="N10" s="1"/>
  <c r="M19"/>
  <c r="N19" s="1"/>
  <c r="M37"/>
  <c r="N37" s="1"/>
  <c r="M47"/>
  <c r="N47" s="1"/>
  <c r="D18"/>
  <c r="D17"/>
  <c r="D45"/>
  <c r="D43"/>
  <c r="D44"/>
  <c r="I15"/>
  <c r="I20"/>
  <c r="N20" s="1"/>
  <c r="L22"/>
  <c r="M22" s="1"/>
  <c r="N22" s="1"/>
  <c r="L30"/>
  <c r="M30" s="1"/>
  <c r="N30" s="1"/>
  <c r="D31"/>
  <c r="I36"/>
  <c r="N36" s="1"/>
  <c r="L46"/>
  <c r="M46" s="1"/>
  <c r="N46" s="1"/>
  <c r="L50"/>
  <c r="M50" s="1"/>
  <c r="N50" s="1"/>
  <c r="D28"/>
  <c r="L41"/>
  <c r="M41" s="1"/>
  <c r="L57"/>
  <c r="M57" s="1"/>
  <c r="N57" s="1"/>
  <c r="L15"/>
  <c r="M15" s="1"/>
  <c r="D27"/>
  <c r="N41" l="1"/>
  <c r="N55"/>
  <c r="D13"/>
  <c r="D12"/>
  <c r="D14"/>
  <c r="D34"/>
  <c r="D32"/>
  <c r="D33"/>
  <c r="N15"/>
  <c r="A7" l="1"/>
  <c r="A6"/>
  <c r="A10" l="1"/>
  <c r="A15" s="1"/>
  <c r="A19" s="1"/>
  <c r="P60"/>
  <c r="A20" l="1"/>
  <c r="A22"/>
  <c r="A25" s="1"/>
  <c r="A21"/>
  <c r="N60"/>
  <c r="A30" l="1"/>
  <c r="A35" s="1"/>
  <c r="A36" s="1"/>
  <c r="A37" s="1"/>
  <c r="A38" s="1"/>
  <c r="A41" s="1"/>
  <c r="A46" s="1"/>
  <c r="A47" s="1"/>
  <c r="A50" s="1"/>
  <c r="A55" s="1"/>
  <c r="A56" s="1"/>
  <c r="A57" s="1"/>
  <c r="A58"/>
  <c r="N61" l="1"/>
  <c r="N62" l="1"/>
  <c r="P61" l="1"/>
  <c r="P62" s="1"/>
</calcChain>
</file>

<file path=xl/sharedStrings.xml><?xml version="1.0" encoding="utf-8"?>
<sst xmlns="http://schemas.openxmlformats.org/spreadsheetml/2006/main" count="93" uniqueCount="53">
  <si>
    <t>DESCRIPTION</t>
  </si>
  <si>
    <t>SUB TOTAL</t>
  </si>
  <si>
    <t>DATE</t>
  </si>
  <si>
    <t>SR #</t>
  </si>
  <si>
    <t>QUANTITY</t>
  </si>
  <si>
    <t>WASTAGE
(10%)</t>
  </si>
  <si>
    <t>QTY WITH
WASTAGE</t>
  </si>
  <si>
    <t>UNIT OF
MEASURMENT</t>
  </si>
  <si>
    <t>TOTAL TRADE
COST</t>
  </si>
  <si>
    <t>TOTAL BID</t>
  </si>
  <si>
    <t>Notes</t>
  </si>
  <si>
    <t>OVERHEAD &amp; PROFIT (25%)</t>
  </si>
  <si>
    <t>CSI SECT</t>
  </si>
  <si>
    <t>PROJECT:</t>
  </si>
  <si>
    <t>ADDRESS:</t>
  </si>
  <si>
    <t xml:space="preserve">This estimate is based on real market prices that are regularly updated by our team persons through market surveys and online resoures. </t>
  </si>
  <si>
    <t>LF</t>
  </si>
  <si>
    <t>Labor/Hour</t>
  </si>
  <si>
    <t>UNIT HOURS</t>
  </si>
  <si>
    <t>COST/HR</t>
  </si>
  <si>
    <t>MANHOURS</t>
  </si>
  <si>
    <t>TOTAL COST</t>
  </si>
  <si>
    <t>REMARKS</t>
  </si>
  <si>
    <t>MATERIAL TOTAL</t>
  </si>
  <si>
    <t>MATERIAL COST/UNIT</t>
  </si>
  <si>
    <t>LABOR TOTAL</t>
  </si>
  <si>
    <t>SF</t>
  </si>
  <si>
    <t>DIV.09</t>
  </si>
  <si>
    <t>FINISHES</t>
  </si>
  <si>
    <t>DRY WALLS</t>
  </si>
  <si>
    <t>WALL TYPE: P1, 3" NON-RATED INTERIOR PARTITION</t>
  </si>
  <si>
    <t>(1) Layer Of 5/8" Gypsum Wall Board On Each Side</t>
  </si>
  <si>
    <t>Number Of Sheets( Assume Size 4' X 8')</t>
  </si>
  <si>
    <t>Screw</t>
  </si>
  <si>
    <t>Adhesive</t>
  </si>
  <si>
    <t>Tapping</t>
  </si>
  <si>
    <t>(1) Layer Of 1/2" Plywood Sheathing As Backing</t>
  </si>
  <si>
    <t>Nailis</t>
  </si>
  <si>
    <t>2-1/2" 20 Ga. Metal Studs @ 24" O.C. W/ 1-Top And 1-Bottom Runner (Wall Lf= 107)</t>
  </si>
  <si>
    <t>Mineral Wool Insulation</t>
  </si>
  <si>
    <t>Sealants</t>
  </si>
  <si>
    <t>Backing/Blocking For Wall Mounted Fixtures</t>
  </si>
  <si>
    <t>WALL TYPE: P1B, 3" NON-RATED INTERIOR PARTITION</t>
  </si>
  <si>
    <t>(1) Layer Of 5/8" Gypsum Wall Board On One Side</t>
  </si>
  <si>
    <t>(1) Layer Of 5/8" Cement Board @ Wet Areas</t>
  </si>
  <si>
    <t>2-1/2" 20 Ga. Metal Studs @ 24" O.C. W/ 1-Top And 1-Bottom Runner (Wall Lf= 36)</t>
  </si>
  <si>
    <t>WALL TYPE: P2, 3" NON-RATED INTERIOR PARTITION</t>
  </si>
  <si>
    <t>2-1/2" 16 Ga. Metal Studs @ 24" O.C. W/ 1-Top And 1-Bottom Runner (Wall Lf= 27)</t>
  </si>
  <si>
    <t>CEILING</t>
  </si>
  <si>
    <t>(1) Layer Of 5/8" Suspended Gypsum Wall Board Ceiling</t>
  </si>
  <si>
    <t>Rockwool Insulation</t>
  </si>
  <si>
    <t>Suspended Slatted Ceiling, Type: Conformetal, Ref: U47 Culc (Montagem A), The Slattes Shall Be Fixed In Rigid Material In Such A Way That It Does Not Oscillate and Does Not Damage Existing Infrastructure</t>
  </si>
  <si>
    <t>2'X2' Lay-In Acoustical Ceiling Tiles Over Suspended Ceiling System, Manufacturer: Armstrong, Model #: Optima Lay-In and Tengular, Ref: # 3159, Grid: Square Lay-In 15/16</t>
  </si>
</sst>
</file>

<file path=xl/styles.xml><?xml version="1.0" encoding="utf-8"?>
<styleSheet xmlns="http://schemas.openxmlformats.org/spreadsheetml/2006/main">
  <numFmts count="7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_(&quot;$&quot;* #,##0.0_);_(&quot;$&quot;* \(#,##0.0\);_(&quot;$&quot;* &quot;-&quot;??_);_(@_)"/>
    <numFmt numFmtId="166" formatCode="0.000"/>
    <numFmt numFmtId="167" formatCode="_(&quot;$&quot;* #,##0_);_(&quot;$&quot;* \(#,##0\);_(&quot;$&quot;* &quot;-&quot;??_);_(@_)"/>
  </numFmts>
  <fonts count="35">
    <font>
      <sz val="12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rgb="FF00B0F0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Arial Narrow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sz val="12"/>
      <name val="Arial"/>
      <family val="2"/>
    </font>
    <font>
      <b/>
      <sz val="14"/>
      <name val="Calibri"/>
      <family val="2"/>
      <scheme val="minor"/>
    </font>
    <font>
      <sz val="12"/>
      <name val="Arial"/>
      <family val="2"/>
    </font>
    <font>
      <b/>
      <sz val="11"/>
      <color theme="0"/>
      <name val="Calibri"/>
      <family val="2"/>
      <scheme val="minor"/>
    </font>
    <font>
      <b/>
      <sz val="10"/>
      <color theme="1"/>
      <name val="Segoe UI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FF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/>
      <right/>
      <top style="thin">
        <color indexed="64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3">
    <xf numFmtId="0" fontId="0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43" fontId="2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" fillId="0" borderId="0"/>
    <xf numFmtId="0" fontId="21" fillId="0" borderId="0"/>
    <xf numFmtId="0" fontId="3" fillId="0" borderId="0"/>
    <xf numFmtId="0" fontId="22" fillId="0" borderId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44" fontId="30" fillId="0" borderId="0" applyFont="0" applyFill="0" applyBorder="0" applyAlignment="0" applyProtection="0"/>
    <xf numFmtId="9" fontId="32" fillId="0" borderId="0" applyFont="0" applyFill="0" applyBorder="0" applyAlignment="0" applyProtection="0"/>
  </cellStyleXfs>
  <cellXfs count="100">
    <xf numFmtId="0" fontId="0" fillId="0" borderId="0" xfId="0"/>
    <xf numFmtId="0" fontId="23" fillId="0" borderId="10" xfId="0" applyFont="1" applyFill="1" applyBorder="1" applyAlignment="1">
      <alignment vertical="top"/>
    </xf>
    <xf numFmtId="164" fontId="23" fillId="0" borderId="10" xfId="0" applyNumberFormat="1" applyFont="1" applyFill="1" applyBorder="1" applyAlignment="1" applyProtection="1">
      <alignment horizontal="center" vertical="top"/>
    </xf>
    <xf numFmtId="0" fontId="23" fillId="0" borderId="10" xfId="0" applyFont="1" applyFill="1" applyBorder="1" applyAlignment="1">
      <alignment horizontal="center" vertical="top"/>
    </xf>
    <xf numFmtId="9" fontId="24" fillId="0" borderId="10" xfId="0" applyNumberFormat="1" applyFont="1" applyFill="1" applyBorder="1" applyAlignment="1">
      <alignment horizontal="center" vertical="top"/>
    </xf>
    <xf numFmtId="0" fontId="26" fillId="0" borderId="0" xfId="0" applyFont="1"/>
    <xf numFmtId="0" fontId="0" fillId="0" borderId="10" xfId="0" applyBorder="1" applyAlignment="1">
      <alignment horizontal="centerContinuous" vertical="center"/>
    </xf>
    <xf numFmtId="0" fontId="29" fillId="0" borderId="0" xfId="0" applyFont="1" applyBorder="1"/>
    <xf numFmtId="165" fontId="29" fillId="0" borderId="0" xfId="0" applyNumberFormat="1" applyFont="1" applyBorder="1" applyAlignment="1">
      <alignment vertical="center"/>
    </xf>
    <xf numFmtId="0" fontId="24" fillId="0" borderId="14" xfId="0" applyFont="1" applyFill="1" applyBorder="1" applyAlignment="1">
      <alignment horizontal="left" vertical="top"/>
    </xf>
    <xf numFmtId="0" fontId="24" fillId="0" borderId="14" xfId="0" applyFont="1" applyFill="1" applyBorder="1" applyAlignment="1">
      <alignment horizontal="centerContinuous" vertical="center"/>
    </xf>
    <xf numFmtId="0" fontId="27" fillId="0" borderId="17" xfId="0" applyFont="1" applyFill="1" applyBorder="1" applyAlignment="1">
      <alignment horizontal="left" vertical="top"/>
    </xf>
    <xf numFmtId="0" fontId="28" fillId="0" borderId="0" xfId="0" applyFont="1" applyAlignment="1"/>
    <xf numFmtId="14" fontId="28" fillId="0" borderId="0" xfId="0" applyNumberFormat="1" applyFont="1" applyAlignment="1">
      <alignment horizontal="left"/>
    </xf>
    <xf numFmtId="0" fontId="0" fillId="0" borderId="18" xfId="0" applyBorder="1" applyAlignment="1">
      <alignment horizontal="centerContinuous" vertical="center"/>
    </xf>
    <xf numFmtId="0" fontId="29" fillId="0" borderId="21" xfId="0" applyFont="1" applyBorder="1"/>
    <xf numFmtId="0" fontId="29" fillId="0" borderId="21" xfId="0" applyFont="1" applyBorder="1" applyAlignment="1">
      <alignment vertical="center"/>
    </xf>
    <xf numFmtId="9" fontId="29" fillId="0" borderId="21" xfId="0" applyNumberFormat="1" applyFont="1" applyBorder="1" applyAlignment="1">
      <alignment vertical="center"/>
    </xf>
    <xf numFmtId="1" fontId="29" fillId="0" borderId="21" xfId="0" applyNumberFormat="1" applyFont="1" applyBorder="1" applyAlignment="1">
      <alignment vertical="center"/>
    </xf>
    <xf numFmtId="0" fontId="29" fillId="0" borderId="21" xfId="0" applyFont="1" applyBorder="1" applyAlignment="1">
      <alignment horizontal="center" vertical="center"/>
    </xf>
    <xf numFmtId="165" fontId="29" fillId="0" borderId="21" xfId="0" applyNumberFormat="1" applyFont="1" applyBorder="1" applyAlignment="1">
      <alignment vertical="center"/>
    </xf>
    <xf numFmtId="1" fontId="23" fillId="0" borderId="20" xfId="0" applyNumberFormat="1" applyFont="1" applyFill="1" applyBorder="1" applyAlignment="1">
      <alignment horizontal="center" vertical="top"/>
    </xf>
    <xf numFmtId="0" fontId="29" fillId="0" borderId="0" xfId="0" applyFont="1" applyFill="1" applyBorder="1" applyAlignment="1">
      <alignment horizontal="center" vertical="center"/>
    </xf>
    <xf numFmtId="41" fontId="29" fillId="0" borderId="0" xfId="0" applyNumberFormat="1" applyFont="1" applyFill="1" applyBorder="1" applyAlignment="1">
      <alignment horizontal="right" vertical="center"/>
    </xf>
    <xf numFmtId="1" fontId="29" fillId="0" borderId="12" xfId="0" applyNumberFormat="1" applyFont="1" applyFill="1" applyBorder="1" applyAlignment="1">
      <alignment horizontal="center" vertical="top"/>
    </xf>
    <xf numFmtId="0" fontId="26" fillId="0" borderId="0" xfId="0" applyFont="1" applyFill="1" applyBorder="1" applyAlignment="1">
      <alignment horizontal="center" vertical="center"/>
    </xf>
    <xf numFmtId="9" fontId="29" fillId="0" borderId="0" xfId="0" applyNumberFormat="1" applyFont="1" applyFill="1" applyBorder="1" applyAlignment="1">
      <alignment horizontal="right" vertical="center" wrapText="1"/>
    </xf>
    <xf numFmtId="0" fontId="0" fillId="0" borderId="0" xfId="0" applyAlignment="1">
      <alignment wrapText="1"/>
    </xf>
    <xf numFmtId="0" fontId="29" fillId="0" borderId="0" xfId="0" applyFont="1" applyFill="1" applyBorder="1" applyAlignment="1">
      <alignment horizontal="justify" vertical="center" wrapText="1"/>
    </xf>
    <xf numFmtId="0" fontId="26" fillId="0" borderId="21" xfId="0" applyFont="1" applyBorder="1" applyAlignment="1">
      <alignment wrapText="1"/>
    </xf>
    <xf numFmtId="0" fontId="23" fillId="0" borderId="10" xfId="0" applyFont="1" applyFill="1" applyBorder="1" applyAlignment="1">
      <alignment vertical="top" wrapText="1"/>
    </xf>
    <xf numFmtId="0" fontId="0" fillId="0" borderId="10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44" fontId="26" fillId="0" borderId="0" xfId="91" applyFont="1" applyFill="1" applyBorder="1" applyAlignment="1">
      <alignment horizontal="center" vertical="center" wrapText="1"/>
    </xf>
    <xf numFmtId="0" fontId="31" fillId="0" borderId="0" xfId="0" applyFont="1"/>
    <xf numFmtId="0" fontId="26" fillId="24" borderId="22" xfId="0" applyFont="1" applyFill="1" applyBorder="1" applyAlignment="1">
      <alignment horizontal="center" vertical="center"/>
    </xf>
    <xf numFmtId="0" fontId="26" fillId="24" borderId="23" xfId="0" applyFont="1" applyFill="1" applyBorder="1" applyAlignment="1">
      <alignment horizontal="center" vertical="center"/>
    </xf>
    <xf numFmtId="0" fontId="26" fillId="24" borderId="24" xfId="0" applyFont="1" applyFill="1" applyBorder="1" applyAlignment="1">
      <alignment horizontal="center" vertical="center" wrapText="1"/>
    </xf>
    <xf numFmtId="0" fontId="26" fillId="24" borderId="24" xfId="0" applyFont="1" applyFill="1" applyBorder="1" applyAlignment="1">
      <alignment horizontal="center" vertical="center"/>
    </xf>
    <xf numFmtId="0" fontId="26" fillId="24" borderId="0" xfId="0" applyFont="1" applyFill="1"/>
    <xf numFmtId="0" fontId="0" fillId="24" borderId="0" xfId="0" applyFill="1"/>
    <xf numFmtId="0" fontId="26" fillId="24" borderId="13" xfId="0" applyFont="1" applyFill="1" applyBorder="1" applyAlignment="1">
      <alignment horizontal="center" vertical="center"/>
    </xf>
    <xf numFmtId="0" fontId="26" fillId="24" borderId="11" xfId="0" applyFont="1" applyFill="1" applyBorder="1" applyAlignment="1">
      <alignment horizontal="center" vertical="center"/>
    </xf>
    <xf numFmtId="0" fontId="26" fillId="24" borderId="11" xfId="0" applyFont="1" applyFill="1" applyBorder="1" applyAlignment="1">
      <alignment vertical="center" wrapText="1"/>
    </xf>
    <xf numFmtId="0" fontId="29" fillId="24" borderId="11" xfId="0" applyFont="1" applyFill="1" applyBorder="1"/>
    <xf numFmtId="0" fontId="33" fillId="25" borderId="25" xfId="0" applyFont="1" applyFill="1" applyBorder="1" applyAlignment="1">
      <alignment horizontal="left" vertical="center" wrapText="1"/>
    </xf>
    <xf numFmtId="0" fontId="29" fillId="0" borderId="0" xfId="0" applyFont="1" applyFill="1" applyBorder="1" applyAlignment="1">
      <alignment horizontal="left" vertical="center" wrapText="1"/>
    </xf>
    <xf numFmtId="44" fontId="28" fillId="0" borderId="0" xfId="91" applyFont="1" applyAlignment="1"/>
    <xf numFmtId="44" fontId="28" fillId="0" borderId="0" xfId="91" applyFont="1" applyAlignment="1">
      <alignment horizontal="left"/>
    </xf>
    <xf numFmtId="44" fontId="26" fillId="26" borderId="24" xfId="91" applyFont="1" applyFill="1" applyBorder="1" applyAlignment="1">
      <alignment horizontal="center" vertical="center" wrapText="1"/>
    </xf>
    <xf numFmtId="44" fontId="29" fillId="24" borderId="11" xfId="91" applyFont="1" applyFill="1" applyBorder="1"/>
    <xf numFmtId="44" fontId="29" fillId="0" borderId="0" xfId="91" applyFont="1" applyFill="1" applyBorder="1" applyAlignment="1">
      <alignment horizontal="center" vertical="center"/>
    </xf>
    <xf numFmtId="44" fontId="29" fillId="0" borderId="21" xfId="91" applyFont="1" applyBorder="1" applyAlignment="1">
      <alignment horizontal="center" vertical="center"/>
    </xf>
    <xf numFmtId="44" fontId="23" fillId="0" borderId="10" xfId="91" applyFont="1" applyFill="1" applyBorder="1" applyAlignment="1">
      <alignment horizontal="center" vertical="top"/>
    </xf>
    <xf numFmtId="44" fontId="0" fillId="0" borderId="10" xfId="91" applyFont="1" applyBorder="1" applyAlignment="1">
      <alignment horizontal="centerContinuous" vertical="center"/>
    </xf>
    <xf numFmtId="44" fontId="0" fillId="0" borderId="18" xfId="91" applyFont="1" applyBorder="1" applyAlignment="1">
      <alignment horizontal="centerContinuous" vertical="center"/>
    </xf>
    <xf numFmtId="44" fontId="0" fillId="0" borderId="0" xfId="91" applyFont="1"/>
    <xf numFmtId="44" fontId="26" fillId="24" borderId="24" xfId="91" applyFont="1" applyFill="1" applyBorder="1" applyAlignment="1">
      <alignment horizontal="center" vertical="center" wrapText="1"/>
    </xf>
    <xf numFmtId="9" fontId="24" fillId="0" borderId="10" xfId="92" applyFont="1" applyFill="1" applyBorder="1" applyAlignment="1">
      <alignment horizontal="center" vertical="top"/>
    </xf>
    <xf numFmtId="9" fontId="29" fillId="0" borderId="0" xfId="92" applyFont="1" applyFill="1" applyBorder="1" applyAlignment="1">
      <alignment horizontal="center" vertical="center" wrapText="1"/>
    </xf>
    <xf numFmtId="44" fontId="34" fillId="28" borderId="26" xfId="91" applyFont="1" applyFill="1" applyBorder="1" applyAlignment="1">
      <alignment vertical="center"/>
    </xf>
    <xf numFmtId="44" fontId="29" fillId="0" borderId="21" xfId="91" applyFont="1" applyBorder="1" applyAlignment="1">
      <alignment vertical="center"/>
    </xf>
    <xf numFmtId="44" fontId="23" fillId="0" borderId="10" xfId="91" applyFont="1" applyFill="1" applyBorder="1" applyAlignment="1">
      <alignment vertical="top"/>
    </xf>
    <xf numFmtId="166" fontId="29" fillId="0" borderId="0" xfId="0" applyNumberFormat="1" applyFont="1" applyFill="1" applyBorder="1" applyAlignment="1">
      <alignment horizontal="center" vertical="center" wrapText="1"/>
    </xf>
    <xf numFmtId="167" fontId="28" fillId="0" borderId="0" xfId="91" applyNumberFormat="1" applyFont="1" applyAlignment="1"/>
    <xf numFmtId="167" fontId="28" fillId="0" borderId="0" xfId="91" applyNumberFormat="1" applyFont="1" applyAlignment="1">
      <alignment horizontal="left"/>
    </xf>
    <xf numFmtId="167" fontId="26" fillId="24" borderId="24" xfId="91" applyNumberFormat="1" applyFont="1" applyFill="1" applyBorder="1" applyAlignment="1">
      <alignment horizontal="center" vertical="center" wrapText="1"/>
    </xf>
    <xf numFmtId="167" fontId="29" fillId="24" borderId="11" xfId="91" applyNumberFormat="1" applyFont="1" applyFill="1" applyBorder="1"/>
    <xf numFmtId="167" fontId="29" fillId="0" borderId="0" xfId="91" applyNumberFormat="1" applyFont="1" applyFill="1" applyBorder="1" applyAlignment="1">
      <alignment horizontal="center" vertical="center"/>
    </xf>
    <xf numFmtId="167" fontId="29" fillId="0" borderId="0" xfId="91" applyNumberFormat="1" applyFont="1" applyFill="1" applyBorder="1" applyAlignment="1">
      <alignment horizontal="center" vertical="center" wrapText="1"/>
    </xf>
    <xf numFmtId="167" fontId="29" fillId="0" borderId="21" xfId="91" applyNumberFormat="1" applyFont="1" applyBorder="1" applyAlignment="1">
      <alignment horizontal="center" vertical="center"/>
    </xf>
    <xf numFmtId="167" fontId="23" fillId="0" borderId="10" xfId="91" applyNumberFormat="1" applyFont="1" applyFill="1" applyBorder="1" applyAlignment="1">
      <alignment horizontal="center" vertical="top"/>
    </xf>
    <xf numFmtId="167" fontId="0" fillId="0" borderId="10" xfId="91" applyNumberFormat="1" applyFont="1" applyBorder="1" applyAlignment="1">
      <alignment horizontal="centerContinuous" vertical="center"/>
    </xf>
    <xf numFmtId="167" fontId="0" fillId="0" borderId="18" xfId="91" applyNumberFormat="1" applyFont="1" applyBorder="1" applyAlignment="1">
      <alignment horizontal="centerContinuous" vertical="center"/>
    </xf>
    <xf numFmtId="167" fontId="0" fillId="0" borderId="0" xfId="91" applyNumberFormat="1" applyFont="1"/>
    <xf numFmtId="167" fontId="34" fillId="28" borderId="27" xfId="91" applyNumberFormat="1" applyFont="1" applyFill="1" applyBorder="1" applyAlignment="1">
      <alignment vertical="center"/>
    </xf>
    <xf numFmtId="167" fontId="26" fillId="0" borderId="0" xfId="91" applyNumberFormat="1" applyFont="1" applyFill="1" applyBorder="1" applyAlignment="1">
      <alignment horizontal="center" vertical="center" wrapText="1"/>
    </xf>
    <xf numFmtId="167" fontId="29" fillId="0" borderId="21" xfId="91" applyNumberFormat="1" applyFont="1" applyBorder="1" applyAlignment="1">
      <alignment vertical="center"/>
    </xf>
    <xf numFmtId="167" fontId="24" fillId="0" borderId="10" xfId="91" applyNumberFormat="1" applyFont="1" applyFill="1" applyBorder="1" applyAlignment="1">
      <alignment vertical="top"/>
    </xf>
    <xf numFmtId="167" fontId="26" fillId="27" borderId="24" xfId="91" applyNumberFormat="1" applyFont="1" applyFill="1" applyBorder="1" applyAlignment="1">
      <alignment horizontal="center" vertical="center" wrapText="1"/>
    </xf>
    <xf numFmtId="167" fontId="34" fillId="28" borderId="28" xfId="91" applyNumberFormat="1" applyFont="1" applyFill="1" applyBorder="1" applyAlignment="1">
      <alignment vertical="center"/>
    </xf>
    <xf numFmtId="167" fontId="26" fillId="25" borderId="22" xfId="91" applyNumberFormat="1" applyFont="1" applyFill="1" applyBorder="1" applyAlignment="1">
      <alignment horizontal="center" vertical="center" wrapText="1"/>
    </xf>
    <xf numFmtId="167" fontId="26" fillId="24" borderId="13" xfId="91" applyNumberFormat="1" applyFont="1" applyFill="1" applyBorder="1"/>
    <xf numFmtId="167" fontId="29" fillId="0" borderId="12" xfId="91" applyNumberFormat="1" applyFont="1" applyBorder="1"/>
    <xf numFmtId="167" fontId="26" fillId="0" borderId="12" xfId="91" applyNumberFormat="1" applyFont="1" applyFill="1" applyBorder="1" applyAlignment="1">
      <alignment horizontal="center" vertical="center" wrapText="1"/>
    </xf>
    <xf numFmtId="167" fontId="29" fillId="0" borderId="20" xfId="91" applyNumberFormat="1" applyFont="1" applyBorder="1"/>
    <xf numFmtId="167" fontId="24" fillId="0" borderId="15" xfId="91" applyNumberFormat="1" applyFont="1" applyFill="1" applyBorder="1" applyAlignment="1">
      <alignment vertical="top"/>
    </xf>
    <xf numFmtId="167" fontId="0" fillId="0" borderId="16" xfId="91" applyNumberFormat="1" applyFont="1" applyBorder="1" applyAlignment="1">
      <alignment horizontal="centerContinuous" vertical="center"/>
    </xf>
    <xf numFmtId="167" fontId="0" fillId="0" borderId="19" xfId="91" applyNumberFormat="1" applyFont="1" applyBorder="1" applyAlignment="1">
      <alignment horizontal="centerContinuous" vertical="center"/>
    </xf>
    <xf numFmtId="0" fontId="29" fillId="0" borderId="0" xfId="0" applyFont="1" applyFill="1" applyBorder="1" applyAlignment="1">
      <alignment horizontal="center" vertical="center" wrapText="1"/>
    </xf>
    <xf numFmtId="2" fontId="29" fillId="0" borderId="0" xfId="0" applyNumberFormat="1" applyFont="1" applyFill="1" applyBorder="1" applyAlignment="1">
      <alignment horizontal="center" vertical="center" wrapText="1"/>
    </xf>
    <xf numFmtId="44" fontId="29" fillId="0" borderId="0" xfId="91" applyFont="1" applyFill="1" applyBorder="1" applyAlignment="1">
      <alignment horizontal="center" vertical="center" wrapText="1"/>
    </xf>
    <xf numFmtId="9" fontId="29" fillId="0" borderId="0" xfId="92" applyFont="1" applyFill="1" applyBorder="1" applyAlignment="1">
      <alignment horizontal="center" vertical="center" wrapText="1"/>
    </xf>
    <xf numFmtId="44" fontId="29" fillId="0" borderId="0" xfId="91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right" vertical="center" wrapText="1"/>
    </xf>
    <xf numFmtId="0" fontId="25" fillId="0" borderId="0" xfId="0" applyFont="1" applyAlignment="1">
      <alignment horizontal="center"/>
    </xf>
    <xf numFmtId="0" fontId="25" fillId="0" borderId="18" xfId="0" applyFont="1" applyBorder="1" applyAlignment="1">
      <alignment horizontal="center"/>
    </xf>
    <xf numFmtId="9" fontId="29" fillId="0" borderId="0" xfId="92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28" fillId="0" borderId="0" xfId="0" applyFont="1" applyAlignment="1">
      <alignment horizontal="left" vertical="center" wrapText="1"/>
    </xf>
  </cellXfs>
  <cellStyles count="93">
    <cellStyle name="20% - Accent1 2" xfId="1"/>
    <cellStyle name="20% - Accent1 3" xfId="2"/>
    <cellStyle name="20% - Accent2 2" xfId="3"/>
    <cellStyle name="20% - Accent2 3" xfId="4"/>
    <cellStyle name="20% - Accent3 2" xfId="5"/>
    <cellStyle name="20% - Accent3 3" xfId="6"/>
    <cellStyle name="20% - Accent4 2" xfId="7"/>
    <cellStyle name="20% - Accent4 3" xfId="8"/>
    <cellStyle name="20% - Accent5 2" xfId="9"/>
    <cellStyle name="20% - Accent5 3" xfId="10"/>
    <cellStyle name="20% - Accent6 2" xfId="11"/>
    <cellStyle name="20% - Accent6 3" xfId="12"/>
    <cellStyle name="40% - Accent1 2" xfId="13"/>
    <cellStyle name="40% - Accent1 3" xfId="14"/>
    <cellStyle name="40% - Accent2 2" xfId="15"/>
    <cellStyle name="40% - Accent2 3" xfId="16"/>
    <cellStyle name="40% - Accent3 2" xfId="17"/>
    <cellStyle name="40% - Accent3 3" xfId="18"/>
    <cellStyle name="40% - Accent4 2" xfId="19"/>
    <cellStyle name="40% - Accent4 3" xfId="20"/>
    <cellStyle name="40% - Accent5 2" xfId="21"/>
    <cellStyle name="40% - Accent5 3" xfId="22"/>
    <cellStyle name="40% - Accent6 2" xfId="23"/>
    <cellStyle name="40% - Accent6 3" xfId="24"/>
    <cellStyle name="60% - Accent1 2" xfId="25"/>
    <cellStyle name="60% - Accent1 3" xfId="26"/>
    <cellStyle name="60% - Accent2 2" xfId="27"/>
    <cellStyle name="60% - Accent2 3" xfId="28"/>
    <cellStyle name="60% - Accent3 2" xfId="29"/>
    <cellStyle name="60% - Accent3 3" xfId="30"/>
    <cellStyle name="60% - Accent4 2" xfId="31"/>
    <cellStyle name="60% - Accent4 3" xfId="32"/>
    <cellStyle name="60% - Accent5 2" xfId="33"/>
    <cellStyle name="60% - Accent5 3" xfId="34"/>
    <cellStyle name="60% - Accent6 2" xfId="35"/>
    <cellStyle name="60% - Accent6 3" xfId="36"/>
    <cellStyle name="Accent1 2" xfId="37"/>
    <cellStyle name="Accent1 3" xfId="38"/>
    <cellStyle name="Accent2 2" xfId="39"/>
    <cellStyle name="Accent2 3" xfId="40"/>
    <cellStyle name="Accent3 2" xfId="41"/>
    <cellStyle name="Accent3 3" xfId="42"/>
    <cellStyle name="Accent4 2" xfId="43"/>
    <cellStyle name="Accent4 3" xfId="44"/>
    <cellStyle name="Accent5 2" xfId="45"/>
    <cellStyle name="Accent5 3" xfId="46"/>
    <cellStyle name="Accent6 2" xfId="47"/>
    <cellStyle name="Accent6 3" xfId="48"/>
    <cellStyle name="Bad 2" xfId="49"/>
    <cellStyle name="Bad 3" xfId="50"/>
    <cellStyle name="Calculation 2" xfId="51"/>
    <cellStyle name="Calculation 3" xfId="52"/>
    <cellStyle name="Check Cell 2" xfId="53"/>
    <cellStyle name="Check Cell 3" xfId="54"/>
    <cellStyle name="Comma 2" xfId="55"/>
    <cellStyle name="Comma 2 2" xfId="90"/>
    <cellStyle name="Currency" xfId="91" builtinId="4"/>
    <cellStyle name="Explanatory Text 2" xfId="56"/>
    <cellStyle name="Explanatory Text 3" xfId="57"/>
    <cellStyle name="Good 2" xfId="58"/>
    <cellStyle name="Good 3" xfId="59"/>
    <cellStyle name="Heading 1 2" xfId="60"/>
    <cellStyle name="Heading 1 3" xfId="61"/>
    <cellStyle name="Heading 2 2" xfId="62"/>
    <cellStyle name="Heading 2 3" xfId="63"/>
    <cellStyle name="Heading 3 2" xfId="64"/>
    <cellStyle name="Heading 3 3" xfId="65"/>
    <cellStyle name="Heading 4 2" xfId="66"/>
    <cellStyle name="Heading 4 3" xfId="67"/>
    <cellStyle name="Input 2" xfId="68"/>
    <cellStyle name="Input 3" xfId="69"/>
    <cellStyle name="Linked Cell 2" xfId="70"/>
    <cellStyle name="Linked Cell 3" xfId="71"/>
    <cellStyle name="Neutral 2" xfId="72"/>
    <cellStyle name="Neutral 3" xfId="73"/>
    <cellStyle name="Normal" xfId="0" builtinId="0"/>
    <cellStyle name="Normal 2" xfId="89"/>
    <cellStyle name="Normal 2 2" xfId="74"/>
    <cellStyle name="Normal 2 3" xfId="75"/>
    <cellStyle name="Normal 3" xfId="76"/>
    <cellStyle name="Normal 4" xfId="88"/>
    <cellStyle name="Normal 6" xfId="77"/>
    <cellStyle name="Note 2" xfId="78"/>
    <cellStyle name="Note 3" xfId="79"/>
    <cellStyle name="Output 2" xfId="80"/>
    <cellStyle name="Output 3" xfId="81"/>
    <cellStyle name="Percent" xfId="92" builtinId="5"/>
    <cellStyle name="Title 2" xfId="82"/>
    <cellStyle name="Title 3" xfId="83"/>
    <cellStyle name="Total 2" xfId="84"/>
    <cellStyle name="Total 3" xfId="85"/>
    <cellStyle name="Warning Text 2" xfId="86"/>
    <cellStyle name="Warning Text 3" xfId="87"/>
  </cellStyles>
  <dxfs count="0"/>
  <tableStyles count="0" defaultTableStyle="TableStyleMedium9" defaultPivotStyle="PivotStyleLight16"/>
  <colors>
    <mruColors>
      <color rgb="FFFFFFFF"/>
      <color rgb="FF6DD9FF"/>
      <color rgb="FF2DC8FF"/>
      <color rgb="FF48B8E0"/>
      <color rgb="FFD4F5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7" Type="http://schemas.openxmlformats.org/officeDocument/2006/relationships/calcChain" Target="calcChain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autoTitleDeleted val="1"/>
    <c:plotArea>
      <c:layout/>
      <c:barChart>
        <c:barDir val="col"/>
        <c:grouping val="clustered"/>
        <c:ser>
          <c:idx val="0"/>
          <c:order val="0"/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axId val="109710336"/>
        <c:axId val="109716224"/>
      </c:barChart>
      <c:catAx>
        <c:axId val="109710336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-270000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109716224"/>
        <c:crosses val="autoZero"/>
        <c:auto val="1"/>
        <c:lblAlgn val="ctr"/>
        <c:lblOffset val="100"/>
      </c:catAx>
      <c:valAx>
        <c:axId val="109716224"/>
        <c:scaling>
          <c:orientation val="minMax"/>
        </c:scaling>
        <c:axPos val="l"/>
        <c:majorGridlines/>
        <c:numFmt formatCode="General" sourceLinked="1"/>
        <c:maj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109710336"/>
        <c:crosses val="autoZero"/>
        <c:crossBetween val="between"/>
      </c:valAx>
    </c:plotArea>
    <c:plotVisOnly val="1"/>
    <c:dispBlanksAs val="gap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41" workbookViewId="0"/>
  </sheetViews>
  <pageMargins left="0.7" right="0.7" top="0.75" bottom="0.75" header="0.3" footer="0.3"/>
  <pageSetup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58225" cy="628650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111331</xdr:colOff>
      <xdr:row>0</xdr:row>
      <xdr:rowOff>160811</xdr:rowOff>
    </xdr:from>
    <xdr:to>
      <xdr:col>2</xdr:col>
      <xdr:colOff>2733798</xdr:colOff>
      <xdr:row>3</xdr:row>
      <xdr:rowOff>235031</xdr:rowOff>
    </xdr:to>
    <xdr:pic>
      <xdr:nvPicPr>
        <xdr:cNvPr id="4" name="Picture 3" descr="Focus log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4805" y="160811"/>
          <a:ext cx="3661558" cy="7793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Q64"/>
  <sheetViews>
    <sheetView tabSelected="1" view="pageBreakPreview" zoomScale="77" zoomScaleSheetLayoutView="77" workbookViewId="0">
      <pane ySplit="5" topLeftCell="A6" activePane="bottomLeft" state="frozen"/>
      <selection pane="bottomLeft" activeCell="P7" sqref="P7"/>
    </sheetView>
  </sheetViews>
  <sheetFormatPr defaultRowHeight="15"/>
  <cols>
    <col min="1" max="1" width="4.44140625" customWidth="1"/>
    <col min="2" max="2" width="12.109375" customWidth="1"/>
    <col min="3" max="3" width="37.33203125" style="27" customWidth="1"/>
    <col min="4" max="4" width="8.33203125" customWidth="1"/>
    <col min="5" max="5" width="8.5546875" customWidth="1"/>
    <col min="6" max="6" width="9.33203125" customWidth="1"/>
    <col min="7" max="7" width="10.77734375" customWidth="1"/>
    <col min="8" max="8" width="10.77734375" style="56" customWidth="1"/>
    <col min="9" max="10" width="10.77734375" customWidth="1"/>
    <col min="11" max="11" width="10.77734375" style="74" customWidth="1"/>
    <col min="12" max="12" width="9.21875" bestFit="1" customWidth="1"/>
    <col min="13" max="13" width="10.5546875" style="56" customWidth="1"/>
    <col min="14" max="15" width="10.5546875" style="74" customWidth="1"/>
    <col min="16" max="16" width="11" style="74" customWidth="1"/>
  </cols>
  <sheetData>
    <row r="1" spans="1:17" ht="18.75">
      <c r="A1" s="95"/>
      <c r="B1" s="95"/>
      <c r="C1" s="95"/>
      <c r="F1" s="34" t="s">
        <v>13</v>
      </c>
      <c r="G1" s="12"/>
      <c r="H1" s="47"/>
      <c r="I1" s="12"/>
      <c r="J1" s="12"/>
      <c r="K1" s="64"/>
    </row>
    <row r="2" spans="1:17" ht="18.75" customHeight="1">
      <c r="A2" s="95"/>
      <c r="B2" s="95"/>
      <c r="C2" s="95"/>
      <c r="F2" s="98" t="s">
        <v>14</v>
      </c>
      <c r="G2" s="99"/>
      <c r="H2" s="99"/>
      <c r="I2" s="99"/>
      <c r="J2" s="99"/>
      <c r="K2" s="99"/>
      <c r="L2" s="99"/>
      <c r="M2" s="99"/>
      <c r="N2" s="99"/>
      <c r="O2" s="99"/>
      <c r="P2" s="99"/>
    </row>
    <row r="3" spans="1:17" ht="18.75" customHeight="1">
      <c r="A3" s="95"/>
      <c r="B3" s="95"/>
      <c r="C3" s="95"/>
      <c r="F3" s="98"/>
      <c r="G3" s="99"/>
      <c r="H3" s="99"/>
      <c r="I3" s="99"/>
      <c r="J3" s="99"/>
      <c r="K3" s="99"/>
      <c r="L3" s="99"/>
      <c r="M3" s="99"/>
      <c r="N3" s="99"/>
      <c r="O3" s="99"/>
      <c r="P3" s="99"/>
      <c r="Q3" s="12"/>
    </row>
    <row r="4" spans="1:17" ht="18.75">
      <c r="A4" s="96"/>
      <c r="B4" s="96"/>
      <c r="C4" s="96"/>
      <c r="F4" s="34" t="s">
        <v>2</v>
      </c>
      <c r="G4" s="13"/>
      <c r="H4" s="48"/>
      <c r="I4" s="13"/>
      <c r="J4" s="13"/>
      <c r="K4" s="65"/>
    </row>
    <row r="5" spans="1:17" s="40" customFormat="1" ht="45.75" thickBot="1">
      <c r="A5" s="35" t="s">
        <v>3</v>
      </c>
      <c r="B5" s="36" t="s">
        <v>12</v>
      </c>
      <c r="C5" s="37" t="s">
        <v>0</v>
      </c>
      <c r="D5" s="38" t="s">
        <v>4</v>
      </c>
      <c r="E5" s="37" t="s">
        <v>5</v>
      </c>
      <c r="F5" s="37" t="s">
        <v>6</v>
      </c>
      <c r="G5" s="37" t="s">
        <v>7</v>
      </c>
      <c r="H5" s="57" t="s">
        <v>24</v>
      </c>
      <c r="I5" s="49" t="s">
        <v>23</v>
      </c>
      <c r="J5" s="37" t="s">
        <v>18</v>
      </c>
      <c r="K5" s="66" t="s">
        <v>19</v>
      </c>
      <c r="L5" s="37" t="s">
        <v>20</v>
      </c>
      <c r="M5" s="49" t="s">
        <v>25</v>
      </c>
      <c r="N5" s="79" t="s">
        <v>21</v>
      </c>
      <c r="O5" s="66" t="s">
        <v>22</v>
      </c>
      <c r="P5" s="81" t="s">
        <v>8</v>
      </c>
      <c r="Q5" s="39"/>
    </row>
    <row r="6" spans="1:17" s="40" customFormat="1" ht="16.5" thickBot="1">
      <c r="A6" s="41" t="str">
        <f>IF(F6&lt;&gt;"",1+MAX(#REF!),"")</f>
        <v/>
      </c>
      <c r="B6" s="42" t="s">
        <v>27</v>
      </c>
      <c r="C6" s="43" t="s">
        <v>28</v>
      </c>
      <c r="D6" s="44"/>
      <c r="E6" s="44"/>
      <c r="F6" s="44"/>
      <c r="G6" s="44"/>
      <c r="H6" s="50"/>
      <c r="I6" s="44"/>
      <c r="J6" s="44"/>
      <c r="K6" s="67"/>
      <c r="L6" s="44"/>
      <c r="M6" s="50"/>
      <c r="N6" s="67"/>
      <c r="O6" s="67"/>
      <c r="P6" s="82">
        <f>SUM(N10:N57)</f>
        <v>24169.855028000005</v>
      </c>
    </row>
    <row r="7" spans="1:17" ht="15" customHeight="1">
      <c r="A7" s="24" t="str">
        <f>IF(F7&lt;&gt;"",1+MAX($A$6:A6),"")</f>
        <v/>
      </c>
      <c r="B7" s="7"/>
      <c r="C7" s="28"/>
      <c r="D7" s="23"/>
      <c r="E7" s="26"/>
      <c r="F7" s="23"/>
      <c r="G7" s="22"/>
      <c r="H7" s="51"/>
      <c r="I7" s="22"/>
      <c r="J7" s="22"/>
      <c r="K7" s="68"/>
      <c r="L7" s="8"/>
      <c r="M7" s="60" t="s">
        <v>17</v>
      </c>
      <c r="N7" s="80"/>
      <c r="O7" s="75">
        <v>34</v>
      </c>
      <c r="P7" s="83"/>
    </row>
    <row r="8" spans="1:17" ht="15.75">
      <c r="A8" s="24" t="str">
        <f>IF(F8&lt;&gt;"",1+MAX($A$6:A7),"")</f>
        <v/>
      </c>
      <c r="B8" s="7"/>
      <c r="C8" s="45" t="s">
        <v>29</v>
      </c>
      <c r="D8" s="23"/>
      <c r="E8" s="26"/>
      <c r="F8" s="23"/>
      <c r="G8" s="22"/>
      <c r="H8" s="51"/>
      <c r="I8" s="22"/>
      <c r="J8" s="22"/>
      <c r="K8" s="68"/>
      <c r="L8" s="22"/>
      <c r="M8" s="33"/>
      <c r="N8" s="76"/>
      <c r="O8" s="76"/>
      <c r="P8" s="83"/>
    </row>
    <row r="9" spans="1:17" ht="15.75">
      <c r="A9" s="24" t="str">
        <f>IF(F9&lt;&gt;"",1+MAX($A$6:A8),"")</f>
        <v/>
      </c>
      <c r="B9" s="7"/>
      <c r="C9" s="45" t="s">
        <v>30</v>
      </c>
      <c r="D9" s="23"/>
      <c r="E9" s="26"/>
      <c r="F9" s="23"/>
      <c r="G9" s="22"/>
      <c r="H9" s="51"/>
      <c r="I9" s="22"/>
      <c r="J9" s="22"/>
      <c r="K9" s="68"/>
      <c r="L9" s="22"/>
      <c r="M9" s="33"/>
      <c r="N9" s="76"/>
      <c r="O9" s="76"/>
      <c r="P9" s="83"/>
    </row>
    <row r="10" spans="1:17" ht="15.75">
      <c r="A10" s="24">
        <f>IF(F10&lt;&gt;"",1+MAX($A$6:A9),"")</f>
        <v>1</v>
      </c>
      <c r="B10" s="25"/>
      <c r="C10" s="46" t="s">
        <v>31</v>
      </c>
      <c r="D10" s="22">
        <v>2140</v>
      </c>
      <c r="E10" s="92">
        <v>0.1</v>
      </c>
      <c r="F10" s="89">
        <f t="shared" ref="F10" si="0">(1+E10)*D10</f>
        <v>2354</v>
      </c>
      <c r="G10" s="89" t="s">
        <v>26</v>
      </c>
      <c r="H10" s="93">
        <v>0.42768</v>
      </c>
      <c r="I10" s="93">
        <f t="shared" ref="I10" si="1">F10*H10</f>
        <v>1006.75872</v>
      </c>
      <c r="J10" s="63">
        <v>2.1000000000000001E-2</v>
      </c>
      <c r="K10" s="69">
        <f>$O$7</f>
        <v>34</v>
      </c>
      <c r="L10" s="90">
        <f t="shared" ref="L10" si="2">J10*F10</f>
        <v>49.434000000000005</v>
      </c>
      <c r="M10" s="51">
        <f t="shared" ref="M10" si="3">L10*K10</f>
        <v>1680.7560000000001</v>
      </c>
      <c r="N10" s="76">
        <f t="shared" ref="N10" si="4">M10+I10</f>
        <v>2687.5147200000001</v>
      </c>
      <c r="O10" s="76"/>
      <c r="P10" s="84"/>
      <c r="Q10" s="5"/>
    </row>
    <row r="11" spans="1:17" ht="15.75">
      <c r="A11" s="24" t="str">
        <f>IF(F11&lt;&gt;"",1+MAX($A$6:A10),"")</f>
        <v/>
      </c>
      <c r="B11" s="25"/>
      <c r="C11" s="94" t="s">
        <v>32</v>
      </c>
      <c r="D11" s="22">
        <f>ROUNDUP(F10/32,0)</f>
        <v>74</v>
      </c>
      <c r="E11" s="97"/>
      <c r="F11" s="97"/>
      <c r="G11" s="97"/>
      <c r="H11" s="97"/>
      <c r="I11" s="97"/>
      <c r="J11" s="97"/>
      <c r="K11" s="97"/>
      <c r="L11" s="97"/>
      <c r="M11" s="97"/>
      <c r="N11" s="97"/>
      <c r="O11" s="76"/>
      <c r="P11" s="84"/>
      <c r="Q11" s="5"/>
    </row>
    <row r="12" spans="1:17" ht="15.75">
      <c r="A12" s="24" t="str">
        <f>IF(F12&lt;&gt;"",1+MAX($A$6:A11),"")</f>
        <v/>
      </c>
      <c r="B12" s="25"/>
      <c r="C12" s="94" t="s">
        <v>33</v>
      </c>
      <c r="D12" s="22">
        <f>D11*48</f>
        <v>3552</v>
      </c>
      <c r="E12" s="97"/>
      <c r="F12" s="97"/>
      <c r="G12" s="97"/>
      <c r="H12" s="97"/>
      <c r="I12" s="97"/>
      <c r="J12" s="97"/>
      <c r="K12" s="97"/>
      <c r="L12" s="97"/>
      <c r="M12" s="97"/>
      <c r="N12" s="97"/>
      <c r="O12" s="76"/>
      <c r="P12" s="84"/>
      <c r="Q12" s="5"/>
    </row>
    <row r="13" spans="1:17" ht="15.75">
      <c r="A13" s="24" t="str">
        <f>IF(F13&lt;&gt;"",1+MAX($A$6:A12),"")</f>
        <v/>
      </c>
      <c r="B13" s="25"/>
      <c r="C13" s="94" t="s">
        <v>34</v>
      </c>
      <c r="D13" s="22">
        <f>D11</f>
        <v>74</v>
      </c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76"/>
      <c r="P13" s="84"/>
      <c r="Q13" s="5"/>
    </row>
    <row r="14" spans="1:17" ht="15.75">
      <c r="A14" s="24" t="str">
        <f>IF(F14&lt;&gt;"",1+MAX($A$6:A13),"")</f>
        <v/>
      </c>
      <c r="B14" s="25"/>
      <c r="C14" s="94" t="s">
        <v>35</v>
      </c>
      <c r="D14" s="22">
        <f>D11*14</f>
        <v>1036</v>
      </c>
      <c r="E14" s="97"/>
      <c r="F14" s="97"/>
      <c r="G14" s="97"/>
      <c r="H14" s="97"/>
      <c r="I14" s="97"/>
      <c r="J14" s="97"/>
      <c r="K14" s="97"/>
      <c r="L14" s="97"/>
      <c r="M14" s="97"/>
      <c r="N14" s="97"/>
      <c r="O14" s="76"/>
      <c r="P14" s="84"/>
      <c r="Q14" s="5"/>
    </row>
    <row r="15" spans="1:17" ht="15.75">
      <c r="A15" s="24">
        <f>IF(F15&lt;&gt;"",1+MAX($A$6:A14),"")</f>
        <v>2</v>
      </c>
      <c r="B15" s="25"/>
      <c r="C15" s="46" t="s">
        <v>36</v>
      </c>
      <c r="D15" s="22">
        <v>30</v>
      </c>
      <c r="E15" s="92">
        <v>0.1</v>
      </c>
      <c r="F15" s="89">
        <f t="shared" ref="F15" si="5">(1+E15)*D15</f>
        <v>33</v>
      </c>
      <c r="G15" s="89" t="s">
        <v>26</v>
      </c>
      <c r="H15" s="93">
        <v>1.2149999999999999</v>
      </c>
      <c r="I15" s="93">
        <f t="shared" ref="I15" si="6">F15*H15</f>
        <v>40.094999999999999</v>
      </c>
      <c r="J15" s="63">
        <v>2.5829999999999999E-2</v>
      </c>
      <c r="K15" s="69">
        <f>$O$7</f>
        <v>34</v>
      </c>
      <c r="L15" s="90">
        <f t="shared" ref="L15" si="7">J15*F15</f>
        <v>0.85238999999999998</v>
      </c>
      <c r="M15" s="51">
        <f t="shared" ref="M15" si="8">L15*K15</f>
        <v>28.981259999999999</v>
      </c>
      <c r="N15" s="76">
        <f t="shared" ref="N15" si="9">M15+I15</f>
        <v>69.076259999999991</v>
      </c>
      <c r="O15" s="76"/>
      <c r="P15" s="84"/>
      <c r="Q15" s="5"/>
    </row>
    <row r="16" spans="1:17" ht="15.75">
      <c r="A16" s="24" t="str">
        <f>IF(F16&lt;&gt;"",1+MAX($A$6:A15),"")</f>
        <v/>
      </c>
      <c r="B16" s="25"/>
      <c r="C16" s="94" t="s">
        <v>32</v>
      </c>
      <c r="D16" s="22">
        <f>ROUNDUP(F15/32,0)</f>
        <v>2</v>
      </c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76"/>
      <c r="P16" s="84"/>
      <c r="Q16" s="5"/>
    </row>
    <row r="17" spans="1:17" ht="15.75">
      <c r="A17" s="24" t="str">
        <f>IF(F17&lt;&gt;"",1+MAX($A$6:A16),"")</f>
        <v/>
      </c>
      <c r="B17" s="25"/>
      <c r="C17" s="94" t="s">
        <v>37</v>
      </c>
      <c r="D17" s="22">
        <f>D16*48</f>
        <v>96</v>
      </c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76"/>
      <c r="P17" s="84"/>
      <c r="Q17" s="5"/>
    </row>
    <row r="18" spans="1:17" ht="15.75">
      <c r="A18" s="24" t="str">
        <f>IF(F18&lt;&gt;"",1+MAX($A$6:A17),"")</f>
        <v/>
      </c>
      <c r="B18" s="25"/>
      <c r="C18" s="94" t="s">
        <v>34</v>
      </c>
      <c r="D18" s="22">
        <f>D16</f>
        <v>2</v>
      </c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76"/>
      <c r="P18" s="84"/>
      <c r="Q18" s="5"/>
    </row>
    <row r="19" spans="1:17" ht="30">
      <c r="A19" s="24">
        <f>IF(F19&lt;&gt;"",1+MAX($A$6:A18),"")</f>
        <v>3</v>
      </c>
      <c r="B19" s="25"/>
      <c r="C19" s="46" t="s">
        <v>38</v>
      </c>
      <c r="D19" s="22">
        <v>2273</v>
      </c>
      <c r="E19" s="92">
        <v>0.1</v>
      </c>
      <c r="F19" s="89">
        <f t="shared" ref="F19:F22" si="10">(1+E19)*D19</f>
        <v>2500.3000000000002</v>
      </c>
      <c r="G19" s="89" t="s">
        <v>26</v>
      </c>
      <c r="H19" s="93">
        <v>2.0606400000000002</v>
      </c>
      <c r="I19" s="93">
        <f t="shared" ref="I19:I22" si="11">F19*H19</f>
        <v>5152.2181920000012</v>
      </c>
      <c r="J19" s="63">
        <v>0.02</v>
      </c>
      <c r="K19" s="69">
        <f t="shared" ref="K19:K22" si="12">$O$7</f>
        <v>34</v>
      </c>
      <c r="L19" s="90">
        <f t="shared" ref="L19:L50" si="13">J19*F19</f>
        <v>50.006000000000007</v>
      </c>
      <c r="M19" s="51">
        <f t="shared" ref="M19:M50" si="14">L19*K19</f>
        <v>1700.2040000000002</v>
      </c>
      <c r="N19" s="76">
        <f t="shared" ref="N19:N50" si="15">M19+I19</f>
        <v>6852.4221920000018</v>
      </c>
      <c r="O19" s="76"/>
      <c r="P19" s="84"/>
      <c r="Q19" s="5"/>
    </row>
    <row r="20" spans="1:17" ht="15.75">
      <c r="A20" s="24">
        <f>IF(F20&lt;&gt;"",1+MAX($A$6:A19),"")</f>
        <v>4</v>
      </c>
      <c r="B20" s="25"/>
      <c r="C20" s="46" t="s">
        <v>39</v>
      </c>
      <c r="D20" s="22">
        <v>2273</v>
      </c>
      <c r="E20" s="92">
        <v>0.1</v>
      </c>
      <c r="F20" s="89">
        <f t="shared" si="10"/>
        <v>2500.3000000000002</v>
      </c>
      <c r="G20" s="89" t="s">
        <v>26</v>
      </c>
      <c r="H20" s="93">
        <v>0.43740000000000001</v>
      </c>
      <c r="I20" s="93">
        <f t="shared" si="11"/>
        <v>1093.6312200000002</v>
      </c>
      <c r="J20" s="63">
        <v>1.67E-2</v>
      </c>
      <c r="K20" s="69">
        <f t="shared" si="12"/>
        <v>34</v>
      </c>
      <c r="L20" s="90">
        <f t="shared" si="13"/>
        <v>41.755009999999999</v>
      </c>
      <c r="M20" s="51">
        <f t="shared" si="14"/>
        <v>1419.6703399999999</v>
      </c>
      <c r="N20" s="76">
        <f t="shared" si="15"/>
        <v>2513.3015599999999</v>
      </c>
      <c r="O20" s="76"/>
      <c r="P20" s="84"/>
      <c r="Q20" s="5"/>
    </row>
    <row r="21" spans="1:17" ht="15.75">
      <c r="A21" s="24">
        <f>IF(F21&lt;&gt;"",1+MAX($A$6:A20),"")</f>
        <v>5</v>
      </c>
      <c r="B21" s="25"/>
      <c r="C21" s="46" t="s">
        <v>40</v>
      </c>
      <c r="D21" s="22">
        <v>428</v>
      </c>
      <c r="E21" s="92">
        <v>0.1</v>
      </c>
      <c r="F21" s="89">
        <f t="shared" si="10"/>
        <v>470.8</v>
      </c>
      <c r="G21" s="89" t="s">
        <v>16</v>
      </c>
      <c r="H21" s="93">
        <v>0.38880000000000003</v>
      </c>
      <c r="I21" s="93">
        <f t="shared" si="11"/>
        <v>183.04704000000001</v>
      </c>
      <c r="J21" s="63">
        <v>6.6699999999999997E-3</v>
      </c>
      <c r="K21" s="69">
        <f t="shared" si="12"/>
        <v>34</v>
      </c>
      <c r="L21" s="90">
        <f t="shared" si="13"/>
        <v>3.1402359999999998</v>
      </c>
      <c r="M21" s="51">
        <f t="shared" si="14"/>
        <v>106.768024</v>
      </c>
      <c r="N21" s="76">
        <f t="shared" si="15"/>
        <v>289.81506400000001</v>
      </c>
      <c r="O21" s="76"/>
      <c r="P21" s="84"/>
      <c r="Q21" s="5"/>
    </row>
    <row r="22" spans="1:17" ht="15.75">
      <c r="A22" s="24">
        <f>IF(F22&lt;&gt;"",1+MAX($A$6:A21),"")</f>
        <v>6</v>
      </c>
      <c r="B22" s="25"/>
      <c r="C22" s="46" t="s">
        <v>41</v>
      </c>
      <c r="D22" s="22">
        <v>30</v>
      </c>
      <c r="E22" s="92">
        <v>0.1</v>
      </c>
      <c r="F22" s="89">
        <f t="shared" si="10"/>
        <v>33</v>
      </c>
      <c r="G22" s="89" t="s">
        <v>16</v>
      </c>
      <c r="H22" s="93">
        <v>1.944</v>
      </c>
      <c r="I22" s="93">
        <f t="shared" si="11"/>
        <v>64.152000000000001</v>
      </c>
      <c r="J22" s="63">
        <v>0.02</v>
      </c>
      <c r="K22" s="69">
        <f t="shared" si="12"/>
        <v>34</v>
      </c>
      <c r="L22" s="90">
        <f t="shared" si="13"/>
        <v>0.66</v>
      </c>
      <c r="M22" s="51">
        <f t="shared" si="14"/>
        <v>22.44</v>
      </c>
      <c r="N22" s="76">
        <f t="shared" si="15"/>
        <v>86.591999999999999</v>
      </c>
      <c r="O22" s="76"/>
      <c r="P22" s="84"/>
      <c r="Q22" s="5"/>
    </row>
    <row r="23" spans="1:17" ht="15.75">
      <c r="A23" s="24" t="str">
        <f>IF(F23&lt;&gt;"",1+MAX($A$6:A22),"")</f>
        <v/>
      </c>
      <c r="B23" s="25"/>
      <c r="C23" s="46"/>
      <c r="D23" s="22"/>
      <c r="E23" s="92"/>
      <c r="F23" s="89"/>
      <c r="G23" s="89"/>
      <c r="H23" s="93"/>
      <c r="I23" s="93"/>
      <c r="J23" s="63"/>
      <c r="K23" s="69"/>
      <c r="L23" s="90"/>
      <c r="M23" s="51"/>
      <c r="N23" s="76"/>
      <c r="O23" s="76"/>
      <c r="P23" s="84"/>
      <c r="Q23" s="5"/>
    </row>
    <row r="24" spans="1:17" ht="30">
      <c r="A24" s="24" t="str">
        <f>IF(F24&lt;&gt;"",1+MAX($A$6:A23),"")</f>
        <v/>
      </c>
      <c r="B24" s="7"/>
      <c r="C24" s="45" t="s">
        <v>42</v>
      </c>
      <c r="D24" s="23"/>
      <c r="E24" s="26"/>
      <c r="F24" s="23"/>
      <c r="G24" s="22"/>
      <c r="H24" s="51"/>
      <c r="I24" s="22"/>
      <c r="J24" s="22"/>
      <c r="K24" s="68"/>
      <c r="L24" s="22"/>
      <c r="M24" s="33"/>
      <c r="N24" s="76"/>
      <c r="O24" s="76"/>
      <c r="P24" s="83"/>
    </row>
    <row r="25" spans="1:17" ht="15.75">
      <c r="A25" s="24">
        <f>IF(F25&lt;&gt;"",1+MAX($A$6:A24),"")</f>
        <v>7</v>
      </c>
      <c r="B25" s="25"/>
      <c r="C25" s="46" t="s">
        <v>43</v>
      </c>
      <c r="D25" s="22">
        <v>360</v>
      </c>
      <c r="E25" s="92">
        <v>0.1</v>
      </c>
      <c r="F25" s="89">
        <f t="shared" ref="F25" si="16">(1+E25)*D25</f>
        <v>396.00000000000006</v>
      </c>
      <c r="G25" s="89" t="s">
        <v>26</v>
      </c>
      <c r="H25" s="93">
        <v>0.42768</v>
      </c>
      <c r="I25" s="93">
        <f t="shared" ref="I25" si="17">F25*H25</f>
        <v>169.36128000000002</v>
      </c>
      <c r="J25" s="63">
        <v>2.1000000000000001E-2</v>
      </c>
      <c r="K25" s="69">
        <f>$O$7</f>
        <v>34</v>
      </c>
      <c r="L25" s="90">
        <f t="shared" ref="L25" si="18">J25*F25</f>
        <v>8.3160000000000025</v>
      </c>
      <c r="M25" s="51">
        <f t="shared" ref="M25" si="19">L25*K25</f>
        <v>282.74400000000009</v>
      </c>
      <c r="N25" s="76">
        <f t="shared" ref="N25" si="20">M25+I25</f>
        <v>452.10528000000011</v>
      </c>
      <c r="O25" s="76"/>
      <c r="P25" s="84"/>
      <c r="Q25" s="5"/>
    </row>
    <row r="26" spans="1:17" ht="15.75">
      <c r="A26" s="24" t="str">
        <f>IF(F26&lt;&gt;"",1+MAX($A$6:A25),"")</f>
        <v/>
      </c>
      <c r="B26" s="25"/>
      <c r="C26" s="94" t="s">
        <v>32</v>
      </c>
      <c r="D26" s="22">
        <f>ROUNDUP(F25/32,0)</f>
        <v>13</v>
      </c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76"/>
      <c r="P26" s="84"/>
      <c r="Q26" s="5"/>
    </row>
    <row r="27" spans="1:17" ht="15.75">
      <c r="A27" s="24" t="str">
        <f>IF(F27&lt;&gt;"",1+MAX($A$6:A26),"")</f>
        <v/>
      </c>
      <c r="B27" s="25"/>
      <c r="C27" s="94" t="s">
        <v>33</v>
      </c>
      <c r="D27" s="22">
        <f>D26*48</f>
        <v>624</v>
      </c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76"/>
      <c r="P27" s="84"/>
      <c r="Q27" s="5"/>
    </row>
    <row r="28" spans="1:17" ht="15.75">
      <c r="A28" s="24" t="str">
        <f>IF(F28&lt;&gt;"",1+MAX($A$6:A27),"")</f>
        <v/>
      </c>
      <c r="B28" s="25"/>
      <c r="C28" s="94" t="s">
        <v>34</v>
      </c>
      <c r="D28" s="22">
        <f>D26</f>
        <v>13</v>
      </c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76"/>
      <c r="P28" s="84"/>
      <c r="Q28" s="5"/>
    </row>
    <row r="29" spans="1:17" ht="15.75">
      <c r="A29" s="24" t="str">
        <f>IF(F29&lt;&gt;"",1+MAX($A$6:A28),"")</f>
        <v/>
      </c>
      <c r="B29" s="25"/>
      <c r="C29" s="94" t="s">
        <v>35</v>
      </c>
      <c r="D29" s="22">
        <f>D26*14</f>
        <v>182</v>
      </c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76"/>
      <c r="P29" s="84"/>
      <c r="Q29" s="5"/>
    </row>
    <row r="30" spans="1:17" ht="15.75">
      <c r="A30" s="24">
        <f>IF(F30&lt;&gt;"",1+MAX($A$6:A29),"")</f>
        <v>8</v>
      </c>
      <c r="B30" s="25"/>
      <c r="C30" s="46" t="s">
        <v>44</v>
      </c>
      <c r="D30" s="22">
        <v>360</v>
      </c>
      <c r="E30" s="92">
        <v>0.1</v>
      </c>
      <c r="F30" s="89">
        <f t="shared" ref="F30" si="21">(1+E30)*D30</f>
        <v>396.00000000000006</v>
      </c>
      <c r="G30" s="89" t="s">
        <v>26</v>
      </c>
      <c r="H30" s="93">
        <v>0.53460000000000008</v>
      </c>
      <c r="I30" s="93">
        <f t="shared" ref="I30" si="22">F30*H30</f>
        <v>211.70160000000007</v>
      </c>
      <c r="J30" s="63">
        <v>2.1000000000000001E-2</v>
      </c>
      <c r="K30" s="69">
        <f>$O$7</f>
        <v>34</v>
      </c>
      <c r="L30" s="90">
        <f t="shared" ref="L30" si="23">J30*F30</f>
        <v>8.3160000000000025</v>
      </c>
      <c r="M30" s="51">
        <f t="shared" ref="M30" si="24">L30*K30</f>
        <v>282.74400000000009</v>
      </c>
      <c r="N30" s="76">
        <f t="shared" ref="N30" si="25">M30+I30</f>
        <v>494.44560000000013</v>
      </c>
      <c r="O30" s="76"/>
      <c r="P30" s="84"/>
      <c r="Q30" s="5"/>
    </row>
    <row r="31" spans="1:17" ht="15.75">
      <c r="A31" s="24" t="str">
        <f>IF(F31&lt;&gt;"",1+MAX($A$6:A30),"")</f>
        <v/>
      </c>
      <c r="B31" s="25"/>
      <c r="C31" s="94" t="s">
        <v>32</v>
      </c>
      <c r="D31" s="22">
        <f>ROUNDUP(F30/32,0)</f>
        <v>13</v>
      </c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76"/>
      <c r="P31" s="84"/>
      <c r="Q31" s="5"/>
    </row>
    <row r="32" spans="1:17" ht="15.75">
      <c r="A32" s="24" t="str">
        <f>IF(F32&lt;&gt;"",1+MAX($A$6:A31),"")</f>
        <v/>
      </c>
      <c r="B32" s="25"/>
      <c r="C32" s="94" t="s">
        <v>33</v>
      </c>
      <c r="D32" s="22">
        <f>D31*48</f>
        <v>624</v>
      </c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76"/>
      <c r="P32" s="84"/>
      <c r="Q32" s="5"/>
    </row>
    <row r="33" spans="1:17" ht="15.75">
      <c r="A33" s="24" t="str">
        <f>IF(F33&lt;&gt;"",1+MAX($A$6:A32),"")</f>
        <v/>
      </c>
      <c r="B33" s="25"/>
      <c r="C33" s="94" t="s">
        <v>34</v>
      </c>
      <c r="D33" s="22">
        <f>D31</f>
        <v>13</v>
      </c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76"/>
      <c r="P33" s="84"/>
      <c r="Q33" s="5"/>
    </row>
    <row r="34" spans="1:17" ht="15.75">
      <c r="A34" s="24" t="str">
        <f>IF(F34&lt;&gt;"",1+MAX($A$6:A33),"")</f>
        <v/>
      </c>
      <c r="B34" s="25"/>
      <c r="C34" s="94" t="s">
        <v>35</v>
      </c>
      <c r="D34" s="22">
        <f>D31*14</f>
        <v>182</v>
      </c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76"/>
      <c r="P34" s="84"/>
      <c r="Q34" s="5"/>
    </row>
    <row r="35" spans="1:17" ht="30">
      <c r="A35" s="24">
        <f>IF(F35&lt;&gt;"",1+MAX($A$6:A34),"")</f>
        <v>9</v>
      </c>
      <c r="B35" s="25"/>
      <c r="C35" s="46" t="s">
        <v>45</v>
      </c>
      <c r="D35" s="22">
        <v>767</v>
      </c>
      <c r="E35" s="92">
        <v>0.1</v>
      </c>
      <c r="F35" s="89">
        <f t="shared" ref="F35:F38" si="26">(1+E35)*D35</f>
        <v>843.7</v>
      </c>
      <c r="G35" s="89" t="s">
        <v>26</v>
      </c>
      <c r="H35" s="93">
        <v>2.0606400000000002</v>
      </c>
      <c r="I35" s="93">
        <f t="shared" ref="I35:I38" si="27">F35*H35</f>
        <v>1738.5619680000002</v>
      </c>
      <c r="J35" s="63">
        <v>0.02</v>
      </c>
      <c r="K35" s="69">
        <f t="shared" ref="K35:K38" si="28">$O$7</f>
        <v>34</v>
      </c>
      <c r="L35" s="90">
        <f t="shared" ref="L35:L38" si="29">J35*F35</f>
        <v>16.874000000000002</v>
      </c>
      <c r="M35" s="51">
        <f t="shared" ref="M35:M38" si="30">L35*K35</f>
        <v>573.71600000000012</v>
      </c>
      <c r="N35" s="76">
        <f t="shared" ref="N35:N38" si="31">M35+I35</f>
        <v>2312.2779680000003</v>
      </c>
      <c r="O35" s="76"/>
      <c r="P35" s="84"/>
      <c r="Q35" s="5"/>
    </row>
    <row r="36" spans="1:17" ht="15.75">
      <c r="A36" s="24">
        <f>IF(F36&lt;&gt;"",1+MAX($A$6:A35),"")</f>
        <v>10</v>
      </c>
      <c r="B36" s="25"/>
      <c r="C36" s="46" t="s">
        <v>39</v>
      </c>
      <c r="D36" s="22">
        <v>767</v>
      </c>
      <c r="E36" s="92">
        <v>0.1</v>
      </c>
      <c r="F36" s="89">
        <f t="shared" si="26"/>
        <v>843.7</v>
      </c>
      <c r="G36" s="89" t="s">
        <v>26</v>
      </c>
      <c r="H36" s="93">
        <v>0.43740000000000001</v>
      </c>
      <c r="I36" s="93">
        <f t="shared" si="27"/>
        <v>369.03438000000006</v>
      </c>
      <c r="J36" s="63">
        <v>1.67E-2</v>
      </c>
      <c r="K36" s="69">
        <f t="shared" si="28"/>
        <v>34</v>
      </c>
      <c r="L36" s="90">
        <f t="shared" si="29"/>
        <v>14.089790000000001</v>
      </c>
      <c r="M36" s="51">
        <f t="shared" si="30"/>
        <v>479.05286000000001</v>
      </c>
      <c r="N36" s="76">
        <f t="shared" si="31"/>
        <v>848.08724000000007</v>
      </c>
      <c r="O36" s="76"/>
      <c r="P36" s="84"/>
      <c r="Q36" s="5"/>
    </row>
    <row r="37" spans="1:17" ht="15.75">
      <c r="A37" s="24">
        <f>IF(F37&lt;&gt;"",1+MAX($A$6:A36),"")</f>
        <v>11</v>
      </c>
      <c r="B37" s="25"/>
      <c r="C37" s="46" t="s">
        <v>40</v>
      </c>
      <c r="D37" s="22">
        <v>144</v>
      </c>
      <c r="E37" s="92">
        <v>0.1</v>
      </c>
      <c r="F37" s="89">
        <f t="shared" si="26"/>
        <v>158.4</v>
      </c>
      <c r="G37" s="89" t="s">
        <v>16</v>
      </c>
      <c r="H37" s="93">
        <v>0.38880000000000003</v>
      </c>
      <c r="I37" s="93">
        <f t="shared" si="27"/>
        <v>61.585920000000009</v>
      </c>
      <c r="J37" s="63">
        <v>6.6699999999999997E-3</v>
      </c>
      <c r="K37" s="69">
        <f t="shared" si="28"/>
        <v>34</v>
      </c>
      <c r="L37" s="90">
        <f t="shared" si="29"/>
        <v>1.0565279999999999</v>
      </c>
      <c r="M37" s="51">
        <f t="shared" si="30"/>
        <v>35.921951999999997</v>
      </c>
      <c r="N37" s="76">
        <f t="shared" si="31"/>
        <v>97.507872000000006</v>
      </c>
      <c r="O37" s="76"/>
      <c r="P37" s="84"/>
      <c r="Q37" s="5"/>
    </row>
    <row r="38" spans="1:17" ht="15.75">
      <c r="A38" s="24">
        <f>IF(F38&lt;&gt;"",1+MAX($A$6:A37),"")</f>
        <v>12</v>
      </c>
      <c r="B38" s="25"/>
      <c r="C38" s="46" t="s">
        <v>41</v>
      </c>
      <c r="D38" s="22">
        <v>12</v>
      </c>
      <c r="E38" s="92">
        <v>0.1</v>
      </c>
      <c r="F38" s="89">
        <f t="shared" si="26"/>
        <v>13.200000000000001</v>
      </c>
      <c r="G38" s="89" t="s">
        <v>16</v>
      </c>
      <c r="H38" s="93">
        <v>1.944</v>
      </c>
      <c r="I38" s="93">
        <f t="shared" si="27"/>
        <v>25.660800000000002</v>
      </c>
      <c r="J38" s="63">
        <v>0.02</v>
      </c>
      <c r="K38" s="69">
        <f t="shared" si="28"/>
        <v>34</v>
      </c>
      <c r="L38" s="90">
        <f t="shared" si="29"/>
        <v>0.26400000000000001</v>
      </c>
      <c r="M38" s="51">
        <f t="shared" si="30"/>
        <v>8.9760000000000009</v>
      </c>
      <c r="N38" s="76">
        <f t="shared" si="31"/>
        <v>34.636800000000001</v>
      </c>
      <c r="O38" s="76"/>
      <c r="P38" s="84"/>
      <c r="Q38" s="5"/>
    </row>
    <row r="39" spans="1:17" ht="15.75">
      <c r="A39" s="24" t="str">
        <f>IF(F39&lt;&gt;"",1+MAX($A$6:A38),"")</f>
        <v/>
      </c>
      <c r="B39" s="25"/>
      <c r="C39" s="46"/>
      <c r="D39" s="22"/>
      <c r="E39" s="92"/>
      <c r="F39" s="89"/>
      <c r="G39" s="89"/>
      <c r="H39" s="93"/>
      <c r="I39" s="93"/>
      <c r="J39" s="63"/>
      <c r="K39" s="69"/>
      <c r="L39" s="90"/>
      <c r="M39" s="51"/>
      <c r="N39" s="76"/>
      <c r="O39" s="76"/>
      <c r="P39" s="84"/>
      <c r="Q39" s="5"/>
    </row>
    <row r="40" spans="1:17" ht="15.75">
      <c r="A40" s="24" t="str">
        <f>IF(F40&lt;&gt;"",1+MAX($A$6:A39),"")</f>
        <v/>
      </c>
      <c r="B40" s="7"/>
      <c r="C40" s="45" t="s">
        <v>46</v>
      </c>
      <c r="D40" s="23"/>
      <c r="E40" s="26"/>
      <c r="F40" s="23"/>
      <c r="G40" s="22"/>
      <c r="H40" s="51"/>
      <c r="I40" s="22"/>
      <c r="J40" s="22"/>
      <c r="K40" s="68"/>
      <c r="L40" s="22"/>
      <c r="M40" s="33"/>
      <c r="N40" s="76"/>
      <c r="O40" s="76"/>
      <c r="P40" s="83"/>
    </row>
    <row r="41" spans="1:17" ht="15.75">
      <c r="A41" s="24">
        <f>IF(F41&lt;&gt;"",1+MAX($A$6:A40),"")</f>
        <v>13</v>
      </c>
      <c r="B41" s="25"/>
      <c r="C41" s="46" t="s">
        <v>43</v>
      </c>
      <c r="D41" s="22">
        <v>274</v>
      </c>
      <c r="E41" s="92">
        <v>0.1</v>
      </c>
      <c r="F41" s="89">
        <f t="shared" ref="F41" si="32">(1+E41)*D41</f>
        <v>301.40000000000003</v>
      </c>
      <c r="G41" s="89" t="s">
        <v>26</v>
      </c>
      <c r="H41" s="93">
        <v>0.42768</v>
      </c>
      <c r="I41" s="93">
        <f t="shared" ref="I41" si="33">F41*H41</f>
        <v>128.90275200000002</v>
      </c>
      <c r="J41" s="63">
        <v>2.1000000000000001E-2</v>
      </c>
      <c r="K41" s="69">
        <f>$O$7</f>
        <v>34</v>
      </c>
      <c r="L41" s="90">
        <f t="shared" ref="L41" si="34">J41*F41</f>
        <v>6.3294000000000015</v>
      </c>
      <c r="M41" s="51">
        <f t="shared" ref="M41" si="35">L41*K41</f>
        <v>215.19960000000006</v>
      </c>
      <c r="N41" s="76">
        <f t="shared" ref="N41" si="36">M41+I41</f>
        <v>344.10235200000011</v>
      </c>
      <c r="O41" s="76"/>
      <c r="P41" s="84"/>
      <c r="Q41" s="5"/>
    </row>
    <row r="42" spans="1:17" ht="15.75">
      <c r="A42" s="24" t="str">
        <f>IF(F42&lt;&gt;"",1+MAX($A$6:A41),"")</f>
        <v/>
      </c>
      <c r="B42" s="25"/>
      <c r="C42" s="94" t="s">
        <v>32</v>
      </c>
      <c r="D42" s="22">
        <f>ROUNDUP(F41/32,0)</f>
        <v>10</v>
      </c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76"/>
      <c r="P42" s="84"/>
      <c r="Q42" s="5"/>
    </row>
    <row r="43" spans="1:17" ht="15.75">
      <c r="A43" s="24" t="str">
        <f>IF(F43&lt;&gt;"",1+MAX($A$6:A42),"")</f>
        <v/>
      </c>
      <c r="B43" s="25"/>
      <c r="C43" s="94" t="s">
        <v>33</v>
      </c>
      <c r="D43" s="22">
        <f>D42*48</f>
        <v>480</v>
      </c>
      <c r="E43" s="97"/>
      <c r="F43" s="97"/>
      <c r="G43" s="97"/>
      <c r="H43" s="97"/>
      <c r="I43" s="97"/>
      <c r="J43" s="97"/>
      <c r="K43" s="97"/>
      <c r="L43" s="97"/>
      <c r="M43" s="97"/>
      <c r="N43" s="97"/>
      <c r="O43" s="76"/>
      <c r="P43" s="84"/>
      <c r="Q43" s="5"/>
    </row>
    <row r="44" spans="1:17" ht="15.75">
      <c r="A44" s="24" t="str">
        <f>IF(F44&lt;&gt;"",1+MAX($A$6:A43),"")</f>
        <v/>
      </c>
      <c r="B44" s="25"/>
      <c r="C44" s="94" t="s">
        <v>34</v>
      </c>
      <c r="D44" s="22">
        <f>D42</f>
        <v>10</v>
      </c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76"/>
      <c r="P44" s="84"/>
      <c r="Q44" s="5"/>
    </row>
    <row r="45" spans="1:17" ht="15.75">
      <c r="A45" s="24" t="str">
        <f>IF(F45&lt;&gt;"",1+MAX($A$6:A44),"")</f>
        <v/>
      </c>
      <c r="B45" s="25"/>
      <c r="C45" s="94" t="s">
        <v>35</v>
      </c>
      <c r="D45" s="22">
        <f>D42*14</f>
        <v>140</v>
      </c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76"/>
      <c r="P45" s="84"/>
      <c r="Q45" s="5"/>
    </row>
    <row r="46" spans="1:17" ht="30">
      <c r="A46" s="24">
        <f>IF(F46&lt;&gt;"",1+MAX($A$6:A45),"")</f>
        <v>14</v>
      </c>
      <c r="B46" s="25"/>
      <c r="C46" s="46" t="s">
        <v>47</v>
      </c>
      <c r="D46" s="22">
        <v>274</v>
      </c>
      <c r="E46" s="92">
        <v>0.1</v>
      </c>
      <c r="F46" s="89">
        <f t="shared" ref="F46:F47" si="37">(1+E46)*D46</f>
        <v>301.40000000000003</v>
      </c>
      <c r="G46" s="89" t="s">
        <v>26</v>
      </c>
      <c r="H46" s="93">
        <v>2.0606400000000002</v>
      </c>
      <c r="I46" s="93">
        <f t="shared" ref="I46:I47" si="38">F46*H46</f>
        <v>621.07689600000015</v>
      </c>
      <c r="J46" s="63">
        <v>0.02</v>
      </c>
      <c r="K46" s="69">
        <f t="shared" ref="K46:K47" si="39">$O$7</f>
        <v>34</v>
      </c>
      <c r="L46" s="90">
        <f t="shared" ref="L46:L47" si="40">J46*F46</f>
        <v>6.0280000000000005</v>
      </c>
      <c r="M46" s="51">
        <f t="shared" ref="M46:M47" si="41">L46*K46</f>
        <v>204.95200000000003</v>
      </c>
      <c r="N46" s="76">
        <f t="shared" ref="N46:N47" si="42">M46+I46</f>
        <v>826.02889600000015</v>
      </c>
      <c r="O46" s="76"/>
      <c r="P46" s="84"/>
      <c r="Q46" s="5"/>
    </row>
    <row r="47" spans="1:17" ht="15.75">
      <c r="A47" s="24">
        <f>IF(F47&lt;&gt;"",1+MAX($A$6:A46),"")</f>
        <v>15</v>
      </c>
      <c r="B47" s="25"/>
      <c r="C47" s="46" t="s">
        <v>40</v>
      </c>
      <c r="D47" s="22">
        <v>54</v>
      </c>
      <c r="E47" s="92">
        <v>0.1</v>
      </c>
      <c r="F47" s="89">
        <f t="shared" si="37"/>
        <v>59.400000000000006</v>
      </c>
      <c r="G47" s="89" t="s">
        <v>16</v>
      </c>
      <c r="H47" s="93">
        <v>0.38880000000000003</v>
      </c>
      <c r="I47" s="93">
        <f t="shared" si="38"/>
        <v>23.094720000000006</v>
      </c>
      <c r="J47" s="63">
        <v>6.6699999999999997E-3</v>
      </c>
      <c r="K47" s="69">
        <f t="shared" si="39"/>
        <v>34</v>
      </c>
      <c r="L47" s="90">
        <f t="shared" si="40"/>
        <v>0.39619799999999999</v>
      </c>
      <c r="M47" s="51">
        <f t="shared" si="41"/>
        <v>13.470732</v>
      </c>
      <c r="N47" s="76">
        <f t="shared" si="42"/>
        <v>36.565452000000008</v>
      </c>
      <c r="O47" s="76"/>
      <c r="P47" s="84"/>
      <c r="Q47" s="5"/>
    </row>
    <row r="48" spans="1:17" ht="15.75">
      <c r="A48" s="24" t="str">
        <f>IF(F48&lt;&gt;"",1+MAX($A$6:A47),"")</f>
        <v/>
      </c>
      <c r="B48" s="25"/>
      <c r="C48" s="46"/>
      <c r="D48" s="22"/>
      <c r="E48" s="92"/>
      <c r="F48" s="89"/>
      <c r="G48" s="89"/>
      <c r="H48" s="93"/>
      <c r="I48" s="93"/>
      <c r="J48" s="63"/>
      <c r="K48" s="69"/>
      <c r="L48" s="90"/>
      <c r="M48" s="51"/>
      <c r="N48" s="76"/>
      <c r="O48" s="76"/>
      <c r="P48" s="84"/>
      <c r="Q48" s="5"/>
    </row>
    <row r="49" spans="1:17" ht="15.75">
      <c r="A49" s="24" t="str">
        <f>IF(F49&lt;&gt;"",1+MAX($A$6:A48),"")</f>
        <v/>
      </c>
      <c r="B49" s="7"/>
      <c r="C49" s="45" t="s">
        <v>48</v>
      </c>
      <c r="D49" s="23"/>
      <c r="E49" s="26"/>
      <c r="F49" s="23"/>
      <c r="G49" s="22"/>
      <c r="H49" s="51"/>
      <c r="I49" s="22"/>
      <c r="J49" s="22"/>
      <c r="K49" s="68"/>
      <c r="L49" s="22"/>
      <c r="M49" s="33"/>
      <c r="N49" s="76"/>
      <c r="O49" s="76"/>
      <c r="P49" s="83"/>
    </row>
    <row r="50" spans="1:17" ht="30">
      <c r="A50" s="24">
        <f>IF(F50&lt;&gt;"",1+MAX($A$6:A49),"")</f>
        <v>16</v>
      </c>
      <c r="B50" s="25"/>
      <c r="C50" s="46" t="s">
        <v>49</v>
      </c>
      <c r="D50" s="22">
        <v>55</v>
      </c>
      <c r="E50" s="92">
        <v>0.1</v>
      </c>
      <c r="F50" s="89">
        <f t="shared" ref="F50" si="43">(1+E50)*D50</f>
        <v>60.500000000000007</v>
      </c>
      <c r="G50" s="89" t="s">
        <v>26</v>
      </c>
      <c r="H50" s="93">
        <v>1.67184</v>
      </c>
      <c r="I50" s="93">
        <f t="shared" ref="I50" si="44">F50*H50</f>
        <v>101.14632000000002</v>
      </c>
      <c r="J50" s="63">
        <v>2.9700000000000001E-2</v>
      </c>
      <c r="K50" s="69">
        <f>$O$7</f>
        <v>34</v>
      </c>
      <c r="L50" s="90">
        <f t="shared" si="13"/>
        <v>1.7968500000000003</v>
      </c>
      <c r="M50" s="51">
        <f t="shared" si="14"/>
        <v>61.092900000000007</v>
      </c>
      <c r="N50" s="76">
        <f t="shared" si="15"/>
        <v>162.23922000000002</v>
      </c>
      <c r="O50" s="76"/>
      <c r="P50" s="84"/>
      <c r="Q50" s="5"/>
    </row>
    <row r="51" spans="1:17" ht="15.75">
      <c r="A51" s="24" t="str">
        <f>IF(F51&lt;&gt;"",1+MAX($A$6:A50),"")</f>
        <v/>
      </c>
      <c r="B51" s="25"/>
      <c r="C51" s="94" t="s">
        <v>32</v>
      </c>
      <c r="D51" s="22">
        <f>ROUNDUP(D50/32,0)</f>
        <v>2</v>
      </c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76"/>
      <c r="P51" s="84"/>
      <c r="Q51" s="5"/>
    </row>
    <row r="52" spans="1:17" ht="15.75">
      <c r="A52" s="24" t="str">
        <f>IF(F52&lt;&gt;"",1+MAX($A$6:A51),"")</f>
        <v/>
      </c>
      <c r="B52" s="25"/>
      <c r="C52" s="94" t="s">
        <v>33</v>
      </c>
      <c r="D52" s="22">
        <f>D51*48</f>
        <v>96</v>
      </c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76"/>
      <c r="P52" s="84"/>
      <c r="Q52" s="5"/>
    </row>
    <row r="53" spans="1:17" ht="15.75">
      <c r="A53" s="24" t="str">
        <f>IF(F53&lt;&gt;"",1+MAX($A$6:A52),"")</f>
        <v/>
      </c>
      <c r="B53" s="25"/>
      <c r="C53" s="94" t="s">
        <v>34</v>
      </c>
      <c r="D53" s="22">
        <f>D51</f>
        <v>2</v>
      </c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76"/>
      <c r="P53" s="84"/>
      <c r="Q53" s="5"/>
    </row>
    <row r="54" spans="1:17" ht="15.75">
      <c r="A54" s="24" t="str">
        <f>IF(F54&lt;&gt;"",1+MAX($A$6:A53),"")</f>
        <v/>
      </c>
      <c r="B54" s="25"/>
      <c r="C54" s="94" t="s">
        <v>35</v>
      </c>
      <c r="D54" s="22">
        <f>D51*14</f>
        <v>28</v>
      </c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76"/>
      <c r="P54" s="84"/>
      <c r="Q54" s="5"/>
    </row>
    <row r="55" spans="1:17" ht="15.75">
      <c r="A55" s="24">
        <f>IF(F55&lt;&gt;"",1+MAX($A$6:A54),"")</f>
        <v>17</v>
      </c>
      <c r="B55" s="25"/>
      <c r="C55" s="46" t="s">
        <v>50</v>
      </c>
      <c r="D55" s="22">
        <v>55</v>
      </c>
      <c r="E55" s="92">
        <v>0.1</v>
      </c>
      <c r="F55" s="89">
        <f t="shared" ref="F55:F57" si="45">(1+E55)*D55</f>
        <v>60.500000000000007</v>
      </c>
      <c r="G55" s="89" t="s">
        <v>26</v>
      </c>
      <c r="H55" s="93">
        <v>0.43740000000000001</v>
      </c>
      <c r="I55" s="93">
        <f t="shared" ref="I55" si="46">F55*H55</f>
        <v>26.462700000000005</v>
      </c>
      <c r="J55" s="63">
        <v>1.67E-2</v>
      </c>
      <c r="K55" s="69">
        <f t="shared" ref="K55:K57" si="47">$O$7</f>
        <v>34</v>
      </c>
      <c r="L55" s="90">
        <f t="shared" ref="L55:L57" si="48">J55*F55</f>
        <v>1.0103500000000001</v>
      </c>
      <c r="M55" s="51">
        <f t="shared" ref="M55:M57" si="49">L55*K55</f>
        <v>34.351900000000001</v>
      </c>
      <c r="N55" s="76">
        <f t="shared" ref="N55:N57" si="50">M55+I55</f>
        <v>60.814600000000006</v>
      </c>
      <c r="O55" s="76"/>
      <c r="P55" s="84"/>
      <c r="Q55" s="5"/>
    </row>
    <row r="56" spans="1:17" ht="75">
      <c r="A56" s="24">
        <f>IF(F56&lt;&gt;"",1+MAX($A$6:A55),"")</f>
        <v>18</v>
      </c>
      <c r="B56" s="25"/>
      <c r="C56" s="46" t="s">
        <v>51</v>
      </c>
      <c r="D56" s="22">
        <v>292</v>
      </c>
      <c r="E56" s="92">
        <v>0.1</v>
      </c>
      <c r="F56" s="89">
        <f t="shared" si="45"/>
        <v>321.20000000000005</v>
      </c>
      <c r="G56" s="89" t="s">
        <v>26</v>
      </c>
      <c r="H56" s="93">
        <v>2.59524</v>
      </c>
      <c r="I56" s="93">
        <f>F56*H56</f>
        <v>833.59108800000013</v>
      </c>
      <c r="J56" s="63">
        <v>6.1499999999999999E-2</v>
      </c>
      <c r="K56" s="69">
        <f t="shared" si="47"/>
        <v>34</v>
      </c>
      <c r="L56" s="90">
        <f t="shared" si="48"/>
        <v>19.753800000000002</v>
      </c>
      <c r="M56" s="51">
        <f t="shared" si="49"/>
        <v>671.62920000000008</v>
      </c>
      <c r="N56" s="76">
        <f t="shared" si="50"/>
        <v>1505.2202880000002</v>
      </c>
      <c r="O56" s="76"/>
      <c r="P56" s="84"/>
      <c r="Q56" s="5"/>
    </row>
    <row r="57" spans="1:17" ht="60">
      <c r="A57" s="24">
        <f>IF(F57&lt;&gt;"",1+MAX($A$6:A56),"")</f>
        <v>19</v>
      </c>
      <c r="B57" s="25"/>
      <c r="C57" s="46" t="s">
        <v>52</v>
      </c>
      <c r="D57" s="22">
        <v>1191</v>
      </c>
      <c r="E57" s="92">
        <v>0.1</v>
      </c>
      <c r="F57" s="89">
        <f t="shared" si="45"/>
        <v>1310.1000000000001</v>
      </c>
      <c r="G57" s="89" t="s">
        <v>26</v>
      </c>
      <c r="H57" s="93">
        <v>2.64384</v>
      </c>
      <c r="I57" s="93">
        <f t="shared" ref="I57" si="51">F57*H57</f>
        <v>3463.6947840000003</v>
      </c>
      <c r="J57" s="63">
        <v>2.3199999999999998E-2</v>
      </c>
      <c r="K57" s="69">
        <f t="shared" si="47"/>
        <v>34</v>
      </c>
      <c r="L57" s="90">
        <f t="shared" si="48"/>
        <v>30.39432</v>
      </c>
      <c r="M57" s="51">
        <f t="shared" si="49"/>
        <v>1033.40688</v>
      </c>
      <c r="N57" s="76">
        <f t="shared" si="50"/>
        <v>4497.1016639999998</v>
      </c>
      <c r="O57" s="76"/>
      <c r="P57" s="84"/>
      <c r="Q57" s="5"/>
    </row>
    <row r="58" spans="1:17" ht="15.75">
      <c r="A58" s="24" t="str">
        <f>IF(F58&lt;&gt;"",1+MAX($A$6:A57),"")</f>
        <v/>
      </c>
      <c r="B58" s="25"/>
      <c r="C58" s="46"/>
      <c r="D58" s="22"/>
      <c r="E58" s="59"/>
      <c r="F58" s="89"/>
      <c r="G58" s="89"/>
      <c r="H58" s="91"/>
      <c r="I58" s="91"/>
      <c r="J58" s="63"/>
      <c r="K58" s="69"/>
      <c r="L58" s="90"/>
      <c r="M58" s="51"/>
      <c r="N58" s="76"/>
      <c r="O58" s="76"/>
      <c r="P58" s="84"/>
      <c r="Q58" s="5"/>
    </row>
    <row r="59" spans="1:17" ht="16.5" thickBot="1">
      <c r="A59" s="21"/>
      <c r="B59" s="15"/>
      <c r="C59" s="29"/>
      <c r="D59" s="16"/>
      <c r="E59" s="17"/>
      <c r="F59" s="18"/>
      <c r="G59" s="19"/>
      <c r="H59" s="52"/>
      <c r="I59" s="19"/>
      <c r="J59" s="19"/>
      <c r="K59" s="70"/>
      <c r="L59" s="20"/>
      <c r="M59" s="61"/>
      <c r="N59" s="77"/>
      <c r="O59" s="77"/>
      <c r="P59" s="85"/>
    </row>
    <row r="60" spans="1:17" ht="16.5" thickBot="1">
      <c r="A60" s="9" t="s">
        <v>1</v>
      </c>
      <c r="B60" s="1"/>
      <c r="C60" s="30"/>
      <c r="D60" s="2"/>
      <c r="E60" s="2"/>
      <c r="F60" s="2"/>
      <c r="G60" s="3"/>
      <c r="H60" s="53"/>
      <c r="I60" s="3"/>
      <c r="J60" s="3"/>
      <c r="K60" s="71"/>
      <c r="L60" s="1"/>
      <c r="M60" s="62"/>
      <c r="N60" s="78">
        <f>SUM(N3:N59)</f>
        <v>24169.855028000005</v>
      </c>
      <c r="O60" s="78"/>
      <c r="P60" s="86">
        <f>SUM(P5:P59)</f>
        <v>24169.855028000005</v>
      </c>
    </row>
    <row r="61" spans="1:17" ht="16.5" thickBot="1">
      <c r="A61" s="9" t="s">
        <v>11</v>
      </c>
      <c r="B61" s="1"/>
      <c r="C61" s="30"/>
      <c r="D61" s="2"/>
      <c r="E61" s="2"/>
      <c r="F61" s="2"/>
      <c r="G61" s="3"/>
      <c r="H61" s="53"/>
      <c r="I61" s="3"/>
      <c r="J61" s="3"/>
      <c r="K61" s="71"/>
      <c r="L61" s="4"/>
      <c r="M61" s="58">
        <v>0.25</v>
      </c>
      <c r="N61" s="78">
        <f>M61*N60</f>
        <v>6042.4637570000014</v>
      </c>
      <c r="O61" s="78"/>
      <c r="P61" s="86">
        <f>M61*P60</f>
        <v>6042.4637570000014</v>
      </c>
    </row>
    <row r="62" spans="1:17" ht="16.5" thickBot="1">
      <c r="A62" s="9" t="s">
        <v>9</v>
      </c>
      <c r="B62" s="1"/>
      <c r="C62" s="30"/>
      <c r="D62" s="2"/>
      <c r="E62" s="2"/>
      <c r="F62" s="2"/>
      <c r="G62" s="3"/>
      <c r="H62" s="53"/>
      <c r="I62" s="3"/>
      <c r="J62" s="3"/>
      <c r="K62" s="71"/>
      <c r="L62" s="1"/>
      <c r="M62" s="62"/>
      <c r="N62" s="78">
        <f>SUM(N60:N61)</f>
        <v>30212.318785000007</v>
      </c>
      <c r="O62" s="78"/>
      <c r="P62" s="86">
        <f>SUM(P60:P61)</f>
        <v>30212.318785000007</v>
      </c>
    </row>
    <row r="63" spans="1:17" ht="16.5" thickBot="1">
      <c r="A63" s="10" t="s">
        <v>10</v>
      </c>
      <c r="B63" s="6"/>
      <c r="C63" s="31"/>
      <c r="D63" s="6"/>
      <c r="E63" s="6"/>
      <c r="F63" s="6"/>
      <c r="G63" s="6"/>
      <c r="H63" s="54"/>
      <c r="I63" s="6"/>
      <c r="J63" s="6"/>
      <c r="K63" s="72"/>
      <c r="L63" s="6"/>
      <c r="M63" s="54"/>
      <c r="N63" s="72"/>
      <c r="O63" s="72"/>
      <c r="P63" s="87"/>
    </row>
    <row r="64" spans="1:17" ht="15.75">
      <c r="A64" s="11" t="s">
        <v>15</v>
      </c>
      <c r="B64" s="14"/>
      <c r="C64" s="32"/>
      <c r="D64" s="14"/>
      <c r="E64" s="14"/>
      <c r="F64" s="14"/>
      <c r="G64" s="14"/>
      <c r="H64" s="55"/>
      <c r="I64" s="14"/>
      <c r="J64" s="14"/>
      <c r="K64" s="73"/>
      <c r="L64" s="14"/>
      <c r="M64" s="55"/>
      <c r="N64" s="73"/>
      <c r="O64" s="73"/>
      <c r="P64" s="88"/>
    </row>
  </sheetData>
  <mergeCells count="9">
    <mergeCell ref="A1:C4"/>
    <mergeCell ref="E51:N54"/>
    <mergeCell ref="F2:F3"/>
    <mergeCell ref="G2:P3"/>
    <mergeCell ref="E11:N14"/>
    <mergeCell ref="E16:N18"/>
    <mergeCell ref="E26:N29"/>
    <mergeCell ref="E31:N34"/>
    <mergeCell ref="E42:N45"/>
  </mergeCells>
  <printOptions horizontalCentered="1"/>
  <pageMargins left="0.7" right="0.7" top="0.75" bottom="0.75" header="0.3" footer="0.3"/>
  <pageSetup scale="4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2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Estimate FE</vt:lpstr>
      <vt:lpstr>Chart1</vt:lpstr>
      <vt:lpstr>'Estimate FE'!Print_Area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ESTIMATORR</dc:creator>
  <cp:lastModifiedBy>Raza Ahsan</cp:lastModifiedBy>
  <cp:lastPrinted>2016-08-29T17:38:21Z</cp:lastPrinted>
  <dcterms:created xsi:type="dcterms:W3CDTF">2004-05-05T14:08:18Z</dcterms:created>
  <dcterms:modified xsi:type="dcterms:W3CDTF">2022-04-08T10:59:48Z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S9Connected">
    <vt:bool>true</vt:bool>
  </property>
</Properties>
</file>